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9735"/>
  </bookViews>
  <sheets>
    <sheet name="แจ้งเวียน" sheetId="23" r:id="rId1"/>
    <sheet name="แบบสรุปวันลา" sheetId="2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แจ้งเวียน!$A$4:$P$15</definedName>
    <definedName name="_xlnm.Print_Titles" localSheetId="0">แจ้งเวียน!$4:$4</definedName>
  </definedNames>
  <calcPr calcId="125725"/>
</workbook>
</file>

<file path=xl/calcChain.xml><?xml version="1.0" encoding="utf-8"?>
<calcChain xmlns="http://schemas.openxmlformats.org/spreadsheetml/2006/main">
  <c r="O317" i="23"/>
  <c r="O316"/>
  <c r="M316"/>
  <c r="N316" s="1"/>
  <c r="L316"/>
  <c r="J316"/>
  <c r="K316" s="1"/>
  <c r="O315"/>
  <c r="M315"/>
  <c r="N315" s="1"/>
  <c r="L315"/>
  <c r="J315"/>
  <c r="K315" s="1"/>
  <c r="O314"/>
  <c r="M314"/>
  <c r="N314" s="1"/>
  <c r="L314"/>
  <c r="J314"/>
  <c r="K314" s="1"/>
  <c r="O313"/>
  <c r="M313"/>
  <c r="N313" s="1"/>
  <c r="L313"/>
  <c r="J313"/>
  <c r="K313" s="1"/>
  <c r="O312"/>
  <c r="M312"/>
  <c r="N312" s="1"/>
  <c r="L312"/>
  <c r="J312"/>
  <c r="K312" s="1"/>
  <c r="O311"/>
  <c r="M311"/>
  <c r="N311" s="1"/>
  <c r="L311"/>
  <c r="J311"/>
  <c r="K311" s="1"/>
  <c r="O310"/>
  <c r="M310"/>
  <c r="N310" s="1"/>
  <c r="L310"/>
  <c r="J310"/>
  <c r="K310" s="1"/>
  <c r="O309"/>
  <c r="M309"/>
  <c r="N309" s="1"/>
  <c r="L309"/>
  <c r="J309"/>
  <c r="K309" s="1"/>
  <c r="O308"/>
  <c r="M308"/>
  <c r="N308" s="1"/>
  <c r="L308"/>
  <c r="J308"/>
  <c r="K308" s="1"/>
  <c r="O307"/>
  <c r="M307"/>
  <c r="N307" s="1"/>
  <c r="L307"/>
  <c r="J307"/>
  <c r="K307" s="1"/>
  <c r="O306"/>
  <c r="M306"/>
  <c r="N306" s="1"/>
  <c r="L306"/>
  <c r="J306"/>
  <c r="K306" s="1"/>
  <c r="O305"/>
  <c r="M305"/>
  <c r="N305" s="1"/>
  <c r="L305"/>
  <c r="J305"/>
  <c r="K305" s="1"/>
  <c r="O304"/>
  <c r="M304"/>
  <c r="N304" s="1"/>
  <c r="L304"/>
  <c r="J304"/>
  <c r="K304" s="1"/>
  <c r="O303"/>
  <c r="M303"/>
  <c r="N303" s="1"/>
  <c r="L303"/>
  <c r="J303"/>
  <c r="K303" s="1"/>
  <c r="O302"/>
  <c r="M302"/>
  <c r="N302" s="1"/>
  <c r="L302"/>
  <c r="J302"/>
  <c r="K302" s="1"/>
  <c r="O301"/>
  <c r="M301"/>
  <c r="N301" s="1"/>
  <c r="L301"/>
  <c r="J301"/>
  <c r="K301" s="1"/>
  <c r="O299"/>
  <c r="M299"/>
  <c r="N299" s="1"/>
  <c r="L299"/>
  <c r="J299"/>
  <c r="K299" s="1"/>
  <c r="O298"/>
  <c r="M298"/>
  <c r="N298" s="1"/>
  <c r="L298"/>
  <c r="J298"/>
  <c r="K298" s="1"/>
  <c r="O297"/>
  <c r="M297"/>
  <c r="N297" s="1"/>
  <c r="L297"/>
  <c r="J297"/>
  <c r="K297" s="1"/>
  <c r="O296"/>
  <c r="M296"/>
  <c r="N296" s="1"/>
  <c r="L296"/>
  <c r="J296"/>
  <c r="K296" s="1"/>
  <c r="O295"/>
  <c r="M295"/>
  <c r="N295" s="1"/>
  <c r="L295"/>
  <c r="J295"/>
  <c r="K295" s="1"/>
  <c r="O294"/>
  <c r="M294"/>
  <c r="N294" s="1"/>
  <c r="L294"/>
  <c r="J294"/>
  <c r="K294" s="1"/>
  <c r="O293"/>
  <c r="M293"/>
  <c r="N293" s="1"/>
  <c r="L293"/>
  <c r="J293"/>
  <c r="K293" s="1"/>
  <c r="O292"/>
  <c r="M292"/>
  <c r="N292" s="1"/>
  <c r="L292"/>
  <c r="J292"/>
  <c r="K292" s="1"/>
  <c r="O291"/>
  <c r="M291"/>
  <c r="N291" s="1"/>
  <c r="L291"/>
  <c r="J291"/>
  <c r="K291" s="1"/>
  <c r="O290"/>
  <c r="M290"/>
  <c r="N290" s="1"/>
  <c r="L290"/>
  <c r="J290"/>
  <c r="K290" s="1"/>
  <c r="O289"/>
  <c r="M289"/>
  <c r="N289" s="1"/>
  <c r="L289"/>
  <c r="J289"/>
  <c r="K289" s="1"/>
  <c r="O288"/>
  <c r="M288"/>
  <c r="N288" s="1"/>
  <c r="L288"/>
  <c r="J288"/>
  <c r="K288" s="1"/>
  <c r="O286"/>
  <c r="M286"/>
  <c r="N286" s="1"/>
  <c r="L286"/>
  <c r="J286"/>
  <c r="K286" s="1"/>
  <c r="O285"/>
  <c r="M285"/>
  <c r="N285" s="1"/>
  <c r="L285"/>
  <c r="J285"/>
  <c r="K285" s="1"/>
  <c r="O284"/>
  <c r="M284"/>
  <c r="N284" s="1"/>
  <c r="L284"/>
  <c r="J284"/>
  <c r="K284" s="1"/>
  <c r="O283"/>
  <c r="M283"/>
  <c r="N283" s="1"/>
  <c r="L283"/>
  <c r="J283"/>
  <c r="K283" s="1"/>
  <c r="O282"/>
  <c r="M282"/>
  <c r="N282" s="1"/>
  <c r="L282"/>
  <c r="J282"/>
  <c r="K282" s="1"/>
  <c r="O281"/>
  <c r="M281"/>
  <c r="N281" s="1"/>
  <c r="L281"/>
  <c r="J281"/>
  <c r="K281" s="1"/>
  <c r="O280"/>
  <c r="M280"/>
  <c r="N280" s="1"/>
  <c r="L280"/>
  <c r="J280"/>
  <c r="K280" s="1"/>
  <c r="O279"/>
  <c r="M279"/>
  <c r="N279" s="1"/>
  <c r="L279"/>
  <c r="J279"/>
  <c r="K279" s="1"/>
  <c r="O278"/>
  <c r="M278"/>
  <c r="N278" s="1"/>
  <c r="L278"/>
  <c r="J278"/>
  <c r="K278" s="1"/>
  <c r="O277"/>
  <c r="M277"/>
  <c r="N277" s="1"/>
  <c r="L277"/>
  <c r="J277"/>
  <c r="K277" s="1"/>
  <c r="O276"/>
  <c r="M276"/>
  <c r="N276" s="1"/>
  <c r="L276"/>
  <c r="J276"/>
  <c r="K276" s="1"/>
  <c r="O275"/>
  <c r="M275"/>
  <c r="N275" s="1"/>
  <c r="L275"/>
  <c r="J275"/>
  <c r="K275" s="1"/>
  <c r="O274"/>
  <c r="M274"/>
  <c r="N274" s="1"/>
  <c r="L274"/>
  <c r="J274"/>
  <c r="K274" s="1"/>
  <c r="O273"/>
  <c r="M273"/>
  <c r="N273" s="1"/>
  <c r="L273"/>
  <c r="J273"/>
  <c r="K273" s="1"/>
  <c r="O272"/>
  <c r="M272"/>
  <c r="N272" s="1"/>
  <c r="L272"/>
  <c r="J272"/>
  <c r="K272" s="1"/>
  <c r="O271"/>
  <c r="M271"/>
  <c r="N271" s="1"/>
  <c r="L271"/>
  <c r="J271"/>
  <c r="K271" s="1"/>
  <c r="O270"/>
  <c r="M270"/>
  <c r="N270" s="1"/>
  <c r="L270"/>
  <c r="J270"/>
  <c r="K270" s="1"/>
  <c r="O268"/>
  <c r="M268"/>
  <c r="N268" s="1"/>
  <c r="L268"/>
  <c r="J268"/>
  <c r="K268" s="1"/>
  <c r="O267"/>
  <c r="M267"/>
  <c r="N267" s="1"/>
  <c r="L267"/>
  <c r="J267"/>
  <c r="K267" s="1"/>
  <c r="O266"/>
  <c r="M266"/>
  <c r="N266" s="1"/>
  <c r="L266"/>
  <c r="J266"/>
  <c r="K266" s="1"/>
  <c r="O265"/>
  <c r="M265"/>
  <c r="N265" s="1"/>
  <c r="L265"/>
  <c r="J265"/>
  <c r="K265" s="1"/>
  <c r="O264"/>
  <c r="M264"/>
  <c r="N264" s="1"/>
  <c r="L264"/>
  <c r="J264"/>
  <c r="K264" s="1"/>
  <c r="O263"/>
  <c r="M263"/>
  <c r="N263" s="1"/>
  <c r="L263"/>
  <c r="J263"/>
  <c r="K263" s="1"/>
  <c r="O262"/>
  <c r="M262"/>
  <c r="N262" s="1"/>
  <c r="L262"/>
  <c r="J262"/>
  <c r="K262" s="1"/>
  <c r="O261"/>
  <c r="M261"/>
  <c r="N261" s="1"/>
  <c r="L261"/>
  <c r="J261"/>
  <c r="K261" s="1"/>
  <c r="O260"/>
  <c r="M260"/>
  <c r="N260" s="1"/>
  <c r="L260"/>
  <c r="J260"/>
  <c r="K260" s="1"/>
  <c r="O259"/>
  <c r="M259"/>
  <c r="N259" s="1"/>
  <c r="L259"/>
  <c r="J259"/>
  <c r="K259" s="1"/>
  <c r="O258"/>
  <c r="M258"/>
  <c r="N258" s="1"/>
  <c r="L258"/>
  <c r="J258"/>
  <c r="K258" s="1"/>
  <c r="O257"/>
  <c r="M257"/>
  <c r="N257" s="1"/>
  <c r="L257"/>
  <c r="J257"/>
  <c r="K257" s="1"/>
  <c r="O256"/>
  <c r="M256"/>
  <c r="N256" s="1"/>
  <c r="L256"/>
  <c r="J256"/>
  <c r="K256" s="1"/>
  <c r="O254"/>
  <c r="M254"/>
  <c r="N254" s="1"/>
  <c r="L254"/>
  <c r="J254"/>
  <c r="K254" s="1"/>
  <c r="O253"/>
  <c r="M253"/>
  <c r="N253" s="1"/>
  <c r="L253"/>
  <c r="J253"/>
  <c r="K253" s="1"/>
  <c r="O252"/>
  <c r="M252"/>
  <c r="N252" s="1"/>
  <c r="L252"/>
  <c r="J252"/>
  <c r="K252" s="1"/>
  <c r="O251"/>
  <c r="M251"/>
  <c r="N251" s="1"/>
  <c r="L251"/>
  <c r="J251"/>
  <c r="K251" s="1"/>
  <c r="O250"/>
  <c r="M250"/>
  <c r="N250" s="1"/>
  <c r="L250"/>
  <c r="J250"/>
  <c r="K250" s="1"/>
  <c r="O249"/>
  <c r="M249"/>
  <c r="N249" s="1"/>
  <c r="L249"/>
  <c r="J249"/>
  <c r="K249" s="1"/>
  <c r="O248"/>
  <c r="M248"/>
  <c r="N248" s="1"/>
  <c r="L248"/>
  <c r="J248"/>
  <c r="K248" s="1"/>
  <c r="O247"/>
  <c r="M247"/>
  <c r="N247" s="1"/>
  <c r="L247"/>
  <c r="J247"/>
  <c r="K247" s="1"/>
  <c r="O246"/>
  <c r="M246"/>
  <c r="N246" s="1"/>
  <c r="L246"/>
  <c r="J246"/>
  <c r="K246" s="1"/>
  <c r="O245"/>
  <c r="M245"/>
  <c r="N245" s="1"/>
  <c r="L245"/>
  <c r="J245"/>
  <c r="K245" s="1"/>
  <c r="O244"/>
  <c r="M244"/>
  <c r="N244" s="1"/>
  <c r="L244"/>
  <c r="J244"/>
  <c r="K244" s="1"/>
  <c r="O243"/>
  <c r="M243"/>
  <c r="N243" s="1"/>
  <c r="L243"/>
  <c r="J243"/>
  <c r="K243" s="1"/>
  <c r="O241"/>
  <c r="M241"/>
  <c r="N241" s="1"/>
  <c r="L241"/>
  <c r="J241"/>
  <c r="K241" s="1"/>
  <c r="O240"/>
  <c r="M240"/>
  <c r="N240" s="1"/>
  <c r="L240"/>
  <c r="J240"/>
  <c r="K240" s="1"/>
  <c r="O239"/>
  <c r="M239"/>
  <c r="N239" s="1"/>
  <c r="L239"/>
  <c r="J239"/>
  <c r="K239" s="1"/>
  <c r="O238"/>
  <c r="M238"/>
  <c r="N238" s="1"/>
  <c r="L238"/>
  <c r="J238"/>
  <c r="K238" s="1"/>
  <c r="M237"/>
  <c r="N237" s="1"/>
  <c r="O236"/>
  <c r="M236"/>
  <c r="N236" s="1"/>
  <c r="L236"/>
  <c r="J236"/>
  <c r="K236" s="1"/>
  <c r="O235"/>
  <c r="N235"/>
  <c r="M235"/>
  <c r="L235"/>
  <c r="J235"/>
  <c r="K235" s="1"/>
  <c r="O234"/>
  <c r="M234"/>
  <c r="N234" s="1"/>
  <c r="L234"/>
  <c r="J234"/>
  <c r="K234" s="1"/>
  <c r="O233"/>
  <c r="M233"/>
  <c r="N233" s="1"/>
  <c r="L233"/>
  <c r="J233"/>
  <c r="K233" s="1"/>
  <c r="O232"/>
  <c r="M232"/>
  <c r="N232" s="1"/>
  <c r="L232"/>
  <c r="J232"/>
  <c r="K232" s="1"/>
  <c r="O231"/>
  <c r="M231"/>
  <c r="N231" s="1"/>
  <c r="L231"/>
  <c r="J231"/>
  <c r="K231" s="1"/>
  <c r="O230"/>
  <c r="M230"/>
  <c r="N230" s="1"/>
  <c r="L230"/>
  <c r="J230"/>
  <c r="K230" s="1"/>
  <c r="O229"/>
  <c r="M229"/>
  <c r="N229" s="1"/>
  <c r="L229"/>
  <c r="J229"/>
  <c r="K229" s="1"/>
  <c r="O227"/>
  <c r="M227"/>
  <c r="N227" s="1"/>
  <c r="L227"/>
  <c r="J227"/>
  <c r="K227" s="1"/>
  <c r="O226"/>
  <c r="M226"/>
  <c r="N226" s="1"/>
  <c r="L226"/>
  <c r="J226"/>
  <c r="K226" s="1"/>
  <c r="M225"/>
  <c r="N225" s="1"/>
  <c r="O224"/>
  <c r="M224"/>
  <c r="N224" s="1"/>
  <c r="L224"/>
  <c r="J224"/>
  <c r="K224" s="1"/>
  <c r="O223"/>
  <c r="M223"/>
  <c r="N223" s="1"/>
  <c r="L223"/>
  <c r="J223"/>
  <c r="K223" s="1"/>
  <c r="O222"/>
  <c r="M222"/>
  <c r="N222" s="1"/>
  <c r="L222"/>
  <c r="J222"/>
  <c r="K222" s="1"/>
  <c r="O221"/>
  <c r="M221"/>
  <c r="N221" s="1"/>
  <c r="L221"/>
  <c r="J221"/>
  <c r="K221" s="1"/>
  <c r="O220"/>
  <c r="M220"/>
  <c r="N220" s="1"/>
  <c r="L220"/>
  <c r="J220"/>
  <c r="K220" s="1"/>
  <c r="O219"/>
  <c r="M219"/>
  <c r="N219" s="1"/>
  <c r="L219"/>
  <c r="J219"/>
  <c r="K219" s="1"/>
  <c r="O218"/>
  <c r="M218"/>
  <c r="N218" s="1"/>
  <c r="L218"/>
  <c r="J218"/>
  <c r="K218" s="1"/>
  <c r="O217"/>
  <c r="M217"/>
  <c r="N217" s="1"/>
  <c r="L217"/>
  <c r="K217"/>
  <c r="J217"/>
  <c r="O216"/>
  <c r="M216"/>
  <c r="N216" s="1"/>
  <c r="L216"/>
  <c r="J216"/>
  <c r="K216" s="1"/>
  <c r="O215"/>
  <c r="M215"/>
  <c r="N215" s="1"/>
  <c r="L215"/>
  <c r="J215"/>
  <c r="K215" s="1"/>
  <c r="O214"/>
  <c r="M214"/>
  <c r="N214" s="1"/>
  <c r="L214"/>
  <c r="J214"/>
  <c r="K214" s="1"/>
  <c r="O213"/>
  <c r="M213"/>
  <c r="N213" s="1"/>
  <c r="L213"/>
  <c r="J213"/>
  <c r="K213" s="1"/>
  <c r="O211"/>
  <c r="M211"/>
  <c r="N211" s="1"/>
  <c r="L211"/>
  <c r="J211"/>
  <c r="K211" s="1"/>
  <c r="O210"/>
  <c r="M210"/>
  <c r="N210" s="1"/>
  <c r="L210"/>
  <c r="J210"/>
  <c r="K210" s="1"/>
  <c r="O209"/>
  <c r="M209"/>
  <c r="N209" s="1"/>
  <c r="L209"/>
  <c r="J209"/>
  <c r="K209" s="1"/>
  <c r="O208"/>
  <c r="M208"/>
  <c r="N208" s="1"/>
  <c r="L208"/>
  <c r="J208"/>
  <c r="K208" s="1"/>
  <c r="O207"/>
  <c r="M207"/>
  <c r="N207" s="1"/>
  <c r="L207"/>
  <c r="J207"/>
  <c r="K207" s="1"/>
  <c r="O206"/>
  <c r="M206"/>
  <c r="N206" s="1"/>
  <c r="L206"/>
  <c r="J206"/>
  <c r="K206" s="1"/>
  <c r="O205"/>
  <c r="M205"/>
  <c r="N205" s="1"/>
  <c r="L205"/>
  <c r="J205"/>
  <c r="K205" s="1"/>
  <c r="O204"/>
  <c r="M204"/>
  <c r="N204" s="1"/>
  <c r="L204"/>
  <c r="J204"/>
  <c r="K204" s="1"/>
  <c r="O203"/>
  <c r="M203"/>
  <c r="N203" s="1"/>
  <c r="L203"/>
  <c r="J203"/>
  <c r="K203" s="1"/>
  <c r="O202"/>
  <c r="M202"/>
  <c r="N202" s="1"/>
  <c r="L202"/>
  <c r="J202"/>
  <c r="K202" s="1"/>
  <c r="O201"/>
  <c r="M201"/>
  <c r="N201" s="1"/>
  <c r="L201"/>
  <c r="J201"/>
  <c r="K201" s="1"/>
  <c r="O200"/>
  <c r="N200"/>
  <c r="M200"/>
  <c r="L200"/>
  <c r="J200"/>
  <c r="K200" s="1"/>
  <c r="O199"/>
  <c r="M199"/>
  <c r="N199" s="1"/>
  <c r="L199"/>
  <c r="J199"/>
  <c r="K199" s="1"/>
  <c r="O198"/>
  <c r="M198"/>
  <c r="N198" s="1"/>
  <c r="L198"/>
  <c r="J198"/>
  <c r="K198" s="1"/>
  <c r="O197"/>
  <c r="M197"/>
  <c r="N197" s="1"/>
  <c r="L197"/>
  <c r="J197"/>
  <c r="K197" s="1"/>
  <c r="O196"/>
  <c r="M196"/>
  <c r="N196" s="1"/>
  <c r="L196"/>
  <c r="J196"/>
  <c r="K196" s="1"/>
  <c r="O195"/>
  <c r="M195"/>
  <c r="N195" s="1"/>
  <c r="L195"/>
  <c r="J195"/>
  <c r="K195" s="1"/>
  <c r="O193"/>
  <c r="M193"/>
  <c r="N193" s="1"/>
  <c r="L193"/>
  <c r="J193"/>
  <c r="K193" s="1"/>
  <c r="O192"/>
  <c r="M192"/>
  <c r="N192" s="1"/>
  <c r="L192"/>
  <c r="J192"/>
  <c r="K192" s="1"/>
  <c r="O191"/>
  <c r="M191"/>
  <c r="N191" s="1"/>
  <c r="L191"/>
  <c r="J191"/>
  <c r="K191" s="1"/>
  <c r="O190"/>
  <c r="M190"/>
  <c r="N190" s="1"/>
  <c r="L190"/>
  <c r="J190"/>
  <c r="K190" s="1"/>
  <c r="O189"/>
  <c r="M189"/>
  <c r="N189" s="1"/>
  <c r="L189"/>
  <c r="J189"/>
  <c r="K189" s="1"/>
  <c r="O188"/>
  <c r="M188"/>
  <c r="N188" s="1"/>
  <c r="L188"/>
  <c r="J188"/>
  <c r="K188" s="1"/>
  <c r="O187"/>
  <c r="M187"/>
  <c r="N187" s="1"/>
  <c r="L187"/>
  <c r="J187"/>
  <c r="K187" s="1"/>
  <c r="O186"/>
  <c r="M186"/>
  <c r="N186" s="1"/>
  <c r="L186"/>
  <c r="J186"/>
  <c r="K186" s="1"/>
  <c r="O185"/>
  <c r="M185"/>
  <c r="N185" s="1"/>
  <c r="L185"/>
  <c r="J185"/>
  <c r="K185" s="1"/>
  <c r="O184"/>
  <c r="M184"/>
  <c r="N184" s="1"/>
  <c r="L184"/>
  <c r="J184"/>
  <c r="K184" s="1"/>
  <c r="O183"/>
  <c r="M183"/>
  <c r="N183" s="1"/>
  <c r="L183"/>
  <c r="K183"/>
  <c r="J183"/>
  <c r="O182"/>
  <c r="M182"/>
  <c r="N182" s="1"/>
  <c r="L182"/>
  <c r="J182"/>
  <c r="K182" s="1"/>
  <c r="O181"/>
  <c r="M181"/>
  <c r="N181" s="1"/>
  <c r="L181"/>
  <c r="J181"/>
  <c r="K181" s="1"/>
  <c r="O180"/>
  <c r="M180"/>
  <c r="N180" s="1"/>
  <c r="L180"/>
  <c r="J180"/>
  <c r="K180" s="1"/>
  <c r="O179"/>
  <c r="M179"/>
  <c r="N179" s="1"/>
  <c r="L179"/>
  <c r="J179"/>
  <c r="K179" s="1"/>
  <c r="O178"/>
  <c r="M178"/>
  <c r="N178" s="1"/>
  <c r="L178"/>
  <c r="J178"/>
  <c r="K178" s="1"/>
  <c r="O177"/>
  <c r="M177"/>
  <c r="N177" s="1"/>
  <c r="L177"/>
  <c r="J177"/>
  <c r="K177" s="1"/>
  <c r="O175"/>
  <c r="M175"/>
  <c r="N175" s="1"/>
  <c r="L175"/>
  <c r="J175"/>
  <c r="K175" s="1"/>
  <c r="O174"/>
  <c r="M174"/>
  <c r="N174" s="1"/>
  <c r="L174"/>
  <c r="J174"/>
  <c r="K174" s="1"/>
  <c r="O173"/>
  <c r="M173"/>
  <c r="N173" s="1"/>
  <c r="L173"/>
  <c r="J173"/>
  <c r="K173" s="1"/>
  <c r="O172"/>
  <c r="M172"/>
  <c r="N172" s="1"/>
  <c r="L172"/>
  <c r="J172"/>
  <c r="K172" s="1"/>
  <c r="O171"/>
  <c r="M171"/>
  <c r="N171" s="1"/>
  <c r="L171"/>
  <c r="J171"/>
  <c r="K171" s="1"/>
  <c r="O170"/>
  <c r="M170"/>
  <c r="N170" s="1"/>
  <c r="L170"/>
  <c r="J170"/>
  <c r="K170" s="1"/>
  <c r="O169"/>
  <c r="M169"/>
  <c r="N169" s="1"/>
  <c r="L169"/>
  <c r="J169"/>
  <c r="K169" s="1"/>
  <c r="O168"/>
  <c r="M168"/>
  <c r="N168" s="1"/>
  <c r="L168"/>
  <c r="J168"/>
  <c r="K168" s="1"/>
  <c r="O167"/>
  <c r="M167"/>
  <c r="N167" s="1"/>
  <c r="L167"/>
  <c r="J167"/>
  <c r="K167" s="1"/>
  <c r="O166"/>
  <c r="N166"/>
  <c r="M166"/>
  <c r="L166"/>
  <c r="J166"/>
  <c r="K166" s="1"/>
  <c r="O165"/>
  <c r="M165"/>
  <c r="N165" s="1"/>
  <c r="L165"/>
  <c r="J165"/>
  <c r="K165" s="1"/>
  <c r="O164"/>
  <c r="M164"/>
  <c r="N164" s="1"/>
  <c r="L164"/>
  <c r="J164"/>
  <c r="K164" s="1"/>
  <c r="O161"/>
  <c r="M161"/>
  <c r="N161" s="1"/>
  <c r="L161"/>
  <c r="J161"/>
  <c r="K161" s="1"/>
  <c r="O160"/>
  <c r="M160"/>
  <c r="N160" s="1"/>
  <c r="L160"/>
  <c r="J160"/>
  <c r="K160" s="1"/>
  <c r="M159"/>
  <c r="N159" s="1"/>
  <c r="O158"/>
  <c r="M158"/>
  <c r="N158" s="1"/>
  <c r="L158"/>
  <c r="J158"/>
  <c r="K158" s="1"/>
  <c r="O157"/>
  <c r="M157"/>
  <c r="N157" s="1"/>
  <c r="L157"/>
  <c r="J157"/>
  <c r="K157" s="1"/>
  <c r="O156"/>
  <c r="M156"/>
  <c r="N156" s="1"/>
  <c r="L156"/>
  <c r="J156"/>
  <c r="K156" s="1"/>
  <c r="O155"/>
  <c r="M155"/>
  <c r="N155" s="1"/>
  <c r="L155"/>
  <c r="K155"/>
  <c r="J155"/>
  <c r="O154"/>
  <c r="M154"/>
  <c r="N154" s="1"/>
  <c r="L154"/>
  <c r="J154"/>
  <c r="K154" s="1"/>
  <c r="O153"/>
  <c r="M153"/>
  <c r="N153" s="1"/>
  <c r="L153"/>
  <c r="J153"/>
  <c r="K153" s="1"/>
  <c r="O152"/>
  <c r="M152"/>
  <c r="N152" s="1"/>
  <c r="L152"/>
  <c r="J152"/>
  <c r="K152" s="1"/>
  <c r="O151"/>
  <c r="M151"/>
  <c r="N151" s="1"/>
  <c r="L151"/>
  <c r="O150"/>
  <c r="M150"/>
  <c r="N150" s="1"/>
  <c r="L150"/>
  <c r="J150"/>
  <c r="K150" s="1"/>
  <c r="O149"/>
  <c r="M149"/>
  <c r="N149" s="1"/>
  <c r="L149"/>
  <c r="J149"/>
  <c r="K149" s="1"/>
  <c r="O147"/>
  <c r="M147"/>
  <c r="N147" s="1"/>
  <c r="L147"/>
  <c r="J147"/>
  <c r="K147" s="1"/>
  <c r="O146"/>
  <c r="N146"/>
  <c r="M146"/>
  <c r="L146"/>
  <c r="J146"/>
  <c r="K146" s="1"/>
  <c r="O145"/>
  <c r="M145"/>
  <c r="N145" s="1"/>
  <c r="L145"/>
  <c r="J145"/>
  <c r="K145" s="1"/>
  <c r="O144"/>
  <c r="M144"/>
  <c r="N144" s="1"/>
  <c r="L144"/>
  <c r="J144"/>
  <c r="K144" s="1"/>
  <c r="O143"/>
  <c r="M143"/>
  <c r="N143" s="1"/>
  <c r="L143"/>
  <c r="J143"/>
  <c r="K143" s="1"/>
  <c r="O142"/>
  <c r="M142"/>
  <c r="N142" s="1"/>
  <c r="L142"/>
  <c r="J142"/>
  <c r="K142" s="1"/>
  <c r="O141"/>
  <c r="M141"/>
  <c r="N141" s="1"/>
  <c r="L141"/>
  <c r="J141"/>
  <c r="K141" s="1"/>
  <c r="O140"/>
  <c r="M140"/>
  <c r="N140" s="1"/>
  <c r="L140"/>
  <c r="J140"/>
  <c r="K140" s="1"/>
  <c r="O139"/>
  <c r="M139"/>
  <c r="N139" s="1"/>
  <c r="L139"/>
  <c r="J139"/>
  <c r="K139" s="1"/>
  <c r="O138"/>
  <c r="M138"/>
  <c r="N138" s="1"/>
  <c r="L138"/>
  <c r="J138"/>
  <c r="K138" s="1"/>
  <c r="O137"/>
  <c r="M137"/>
  <c r="N137" s="1"/>
  <c r="L137"/>
  <c r="J137"/>
  <c r="K137" s="1"/>
  <c r="O136"/>
  <c r="M136"/>
  <c r="N136" s="1"/>
  <c r="L136"/>
  <c r="J136"/>
  <c r="K136" s="1"/>
  <c r="O135"/>
  <c r="M135"/>
  <c r="N135" s="1"/>
  <c r="L135"/>
  <c r="J135"/>
  <c r="K135" s="1"/>
  <c r="O134"/>
  <c r="M134"/>
  <c r="N134" s="1"/>
  <c r="L134"/>
  <c r="J134"/>
  <c r="K134" s="1"/>
  <c r="O133"/>
  <c r="M133"/>
  <c r="N133" s="1"/>
  <c r="L133"/>
  <c r="J133"/>
  <c r="K133" s="1"/>
  <c r="O132"/>
  <c r="M132"/>
  <c r="N132" s="1"/>
  <c r="L132"/>
  <c r="J132"/>
  <c r="K132" s="1"/>
  <c r="O131"/>
  <c r="M131"/>
  <c r="N131" s="1"/>
  <c r="L131"/>
  <c r="J131"/>
  <c r="K131" s="1"/>
  <c r="O130"/>
  <c r="N130"/>
  <c r="M130"/>
  <c r="L130"/>
  <c r="J130"/>
  <c r="K130" s="1"/>
  <c r="O129"/>
  <c r="M129"/>
  <c r="N129" s="1"/>
  <c r="L129"/>
  <c r="J129"/>
  <c r="K129" s="1"/>
  <c r="O127"/>
  <c r="M127"/>
  <c r="N127" s="1"/>
  <c r="L127"/>
  <c r="J127"/>
  <c r="K127" s="1"/>
  <c r="O126"/>
  <c r="M126"/>
  <c r="N126" s="1"/>
  <c r="L126"/>
  <c r="J126"/>
  <c r="K126" s="1"/>
  <c r="O125"/>
  <c r="M125"/>
  <c r="N125" s="1"/>
  <c r="L125"/>
  <c r="J125"/>
  <c r="K125" s="1"/>
  <c r="O124"/>
  <c r="M124"/>
  <c r="N124" s="1"/>
  <c r="L124"/>
  <c r="J124"/>
  <c r="K124" s="1"/>
  <c r="O123"/>
  <c r="M123"/>
  <c r="N123" s="1"/>
  <c r="L123"/>
  <c r="J123"/>
  <c r="K123" s="1"/>
  <c r="O122"/>
  <c r="M122"/>
  <c r="N122" s="1"/>
  <c r="L122"/>
  <c r="J122"/>
  <c r="K122" s="1"/>
  <c r="O121"/>
  <c r="M121"/>
  <c r="N121" s="1"/>
  <c r="L121"/>
  <c r="J121"/>
  <c r="K121" s="1"/>
  <c r="O120"/>
  <c r="M120"/>
  <c r="N120" s="1"/>
  <c r="L120"/>
  <c r="J120"/>
  <c r="K120" s="1"/>
  <c r="O119"/>
  <c r="M119"/>
  <c r="N119" s="1"/>
  <c r="L119"/>
  <c r="J119"/>
  <c r="K119" s="1"/>
  <c r="O118"/>
  <c r="M118"/>
  <c r="N118" s="1"/>
  <c r="L118"/>
  <c r="J118"/>
  <c r="K118" s="1"/>
  <c r="O116"/>
  <c r="M116"/>
  <c r="N116" s="1"/>
  <c r="L116"/>
  <c r="J116"/>
  <c r="K116" s="1"/>
  <c r="O115"/>
  <c r="M115"/>
  <c r="N115" s="1"/>
  <c r="L115"/>
  <c r="J115"/>
  <c r="K115" s="1"/>
  <c r="O114"/>
  <c r="M114"/>
  <c r="N114" s="1"/>
  <c r="L114"/>
  <c r="J114"/>
  <c r="K114" s="1"/>
  <c r="O113"/>
  <c r="M113"/>
  <c r="N113" s="1"/>
  <c r="L113"/>
  <c r="J113"/>
  <c r="K113" s="1"/>
  <c r="O112"/>
  <c r="N112"/>
  <c r="M112"/>
  <c r="L112"/>
  <c r="J112"/>
  <c r="K112" s="1"/>
  <c r="O111"/>
  <c r="M111"/>
  <c r="N111" s="1"/>
  <c r="L111"/>
  <c r="J111"/>
  <c r="K111" s="1"/>
  <c r="O110"/>
  <c r="M110"/>
  <c r="N110" s="1"/>
  <c r="L110"/>
  <c r="J110"/>
  <c r="K110" s="1"/>
  <c r="O109"/>
  <c r="M109"/>
  <c r="N109" s="1"/>
  <c r="L109"/>
  <c r="J109"/>
  <c r="K109" s="1"/>
  <c r="O108"/>
  <c r="M108"/>
  <c r="N108" s="1"/>
  <c r="L108"/>
  <c r="J108"/>
  <c r="K108" s="1"/>
  <c r="O107"/>
  <c r="M107"/>
  <c r="N107" s="1"/>
  <c r="L107"/>
  <c r="J107"/>
  <c r="K107" s="1"/>
  <c r="O106"/>
  <c r="M106"/>
  <c r="N106" s="1"/>
  <c r="L106"/>
  <c r="J106"/>
  <c r="K106" s="1"/>
  <c r="O105"/>
  <c r="M105"/>
  <c r="N105" s="1"/>
  <c r="L105"/>
  <c r="J105"/>
  <c r="K105" s="1"/>
  <c r="O103"/>
  <c r="M103"/>
  <c r="N103" s="1"/>
  <c r="L103"/>
  <c r="J103"/>
  <c r="K103" s="1"/>
  <c r="O102"/>
  <c r="M102"/>
  <c r="N102" s="1"/>
  <c r="L102"/>
  <c r="J102"/>
  <c r="K102" s="1"/>
  <c r="O101"/>
  <c r="M101"/>
  <c r="N101" s="1"/>
  <c r="L101"/>
  <c r="J101"/>
  <c r="K101" s="1"/>
  <c r="O100"/>
  <c r="M100"/>
  <c r="N100" s="1"/>
  <c r="L100"/>
  <c r="J100"/>
  <c r="K100" s="1"/>
  <c r="O99"/>
  <c r="M99"/>
  <c r="N99" s="1"/>
  <c r="L99"/>
  <c r="J99"/>
  <c r="K99" s="1"/>
  <c r="O98"/>
  <c r="M98"/>
  <c r="N98" s="1"/>
  <c r="L98"/>
  <c r="J98"/>
  <c r="K98" s="1"/>
  <c r="O97"/>
  <c r="M97"/>
  <c r="N97" s="1"/>
  <c r="L97"/>
  <c r="J97"/>
  <c r="K97" s="1"/>
  <c r="O96"/>
  <c r="M96"/>
  <c r="N96" s="1"/>
  <c r="L96"/>
  <c r="J96"/>
  <c r="K96" s="1"/>
  <c r="O95"/>
  <c r="M95"/>
  <c r="N95" s="1"/>
  <c r="L95"/>
  <c r="K95"/>
  <c r="J95"/>
  <c r="O94"/>
  <c r="M94"/>
  <c r="N94" s="1"/>
  <c r="L94"/>
  <c r="J94"/>
  <c r="K94" s="1"/>
  <c r="O93"/>
  <c r="M93"/>
  <c r="N93" s="1"/>
  <c r="L93"/>
  <c r="J93"/>
  <c r="K93" s="1"/>
  <c r="O92"/>
  <c r="M92"/>
  <c r="N92" s="1"/>
  <c r="L92"/>
  <c r="J92"/>
  <c r="K92" s="1"/>
  <c r="O91"/>
  <c r="M91"/>
  <c r="N91" s="1"/>
  <c r="L91"/>
  <c r="J91"/>
  <c r="K91" s="1"/>
  <c r="O90"/>
  <c r="M90"/>
  <c r="N90" s="1"/>
  <c r="L90"/>
  <c r="J90"/>
  <c r="K90" s="1"/>
  <c r="O89"/>
  <c r="M89"/>
  <c r="N89" s="1"/>
  <c r="L89"/>
  <c r="J89"/>
  <c r="K89" s="1"/>
  <c r="M87"/>
  <c r="N87" s="1"/>
  <c r="L87"/>
  <c r="J87"/>
  <c r="K87" s="1"/>
  <c r="M86"/>
  <c r="N86" s="1"/>
  <c r="L86"/>
  <c r="J86"/>
  <c r="K86" s="1"/>
  <c r="O85"/>
  <c r="M85"/>
  <c r="N85" s="1"/>
  <c r="L85"/>
  <c r="J85"/>
  <c r="K85" s="1"/>
  <c r="O84"/>
  <c r="M84"/>
  <c r="N84" s="1"/>
  <c r="L84"/>
  <c r="J84"/>
  <c r="K84" s="1"/>
  <c r="M82"/>
  <c r="N82" s="1"/>
  <c r="L82"/>
  <c r="J82"/>
  <c r="K82" s="1"/>
  <c r="M81"/>
  <c r="N81" s="1"/>
  <c r="L81"/>
  <c r="J81"/>
  <c r="K81" s="1"/>
  <c r="M80"/>
  <c r="N80" s="1"/>
  <c r="L80"/>
  <c r="J80"/>
  <c r="K80" s="1"/>
  <c r="M79"/>
  <c r="N79" s="1"/>
  <c r="L79"/>
  <c r="J79"/>
  <c r="K79" s="1"/>
  <c r="M78"/>
  <c r="N78" s="1"/>
  <c r="L78"/>
  <c r="J78"/>
  <c r="K78" s="1"/>
  <c r="M77"/>
  <c r="N77" s="1"/>
  <c r="L77"/>
  <c r="J77"/>
  <c r="K77" s="1"/>
  <c r="M76"/>
  <c r="N76" s="1"/>
  <c r="L76"/>
  <c r="J76"/>
  <c r="K76" s="1"/>
  <c r="M75"/>
  <c r="N75" s="1"/>
  <c r="L75"/>
  <c r="J75"/>
  <c r="K75" s="1"/>
  <c r="M74"/>
  <c r="N74" s="1"/>
  <c r="L74"/>
  <c r="J74"/>
  <c r="K74" s="1"/>
  <c r="O72"/>
  <c r="M72"/>
  <c r="N72" s="1"/>
  <c r="L72"/>
  <c r="J72"/>
  <c r="K72" s="1"/>
  <c r="O71"/>
  <c r="M71"/>
  <c r="N71" s="1"/>
  <c r="L71"/>
  <c r="J71"/>
  <c r="K71" s="1"/>
  <c r="O70"/>
  <c r="M70"/>
  <c r="N70" s="1"/>
  <c r="L70"/>
  <c r="J70"/>
  <c r="K70" s="1"/>
  <c r="O69"/>
  <c r="M69"/>
  <c r="N69" s="1"/>
  <c r="L69"/>
  <c r="J69"/>
  <c r="K69" s="1"/>
  <c r="O68"/>
  <c r="M68"/>
  <c r="N68" s="1"/>
  <c r="L68"/>
  <c r="J68"/>
  <c r="K68" s="1"/>
  <c r="O67"/>
  <c r="M67"/>
  <c r="N67" s="1"/>
  <c r="L67"/>
  <c r="J67"/>
  <c r="K67" s="1"/>
  <c r="O66"/>
  <c r="M66"/>
  <c r="N66" s="1"/>
  <c r="L66"/>
  <c r="J66"/>
  <c r="K66" s="1"/>
  <c r="O64"/>
  <c r="N64"/>
  <c r="M64"/>
  <c r="L64"/>
  <c r="J64"/>
  <c r="K64" s="1"/>
  <c r="O63"/>
  <c r="M63"/>
  <c r="N63" s="1"/>
  <c r="L63"/>
  <c r="J63"/>
  <c r="K63" s="1"/>
  <c r="O62"/>
  <c r="M62"/>
  <c r="N62" s="1"/>
  <c r="L62"/>
  <c r="J62"/>
  <c r="K62" s="1"/>
  <c r="M61"/>
  <c r="N61" s="1"/>
  <c r="L61"/>
  <c r="J61"/>
  <c r="K61" s="1"/>
  <c r="M60"/>
  <c r="N60" s="1"/>
  <c r="L60"/>
  <c r="J60"/>
  <c r="K60" s="1"/>
  <c r="O59"/>
  <c r="M59"/>
  <c r="N59" s="1"/>
  <c r="L59"/>
  <c r="J59"/>
  <c r="K59" s="1"/>
  <c r="O58"/>
  <c r="M58"/>
  <c r="N58" s="1"/>
  <c r="L58"/>
  <c r="J58"/>
  <c r="K58" s="1"/>
  <c r="O56"/>
  <c r="M56"/>
  <c r="N56" s="1"/>
  <c r="L56"/>
  <c r="J56"/>
  <c r="K56" s="1"/>
  <c r="O55"/>
  <c r="M55"/>
  <c r="N55" s="1"/>
  <c r="L55"/>
  <c r="J55"/>
  <c r="K55" s="1"/>
  <c r="O54"/>
  <c r="M54"/>
  <c r="N54" s="1"/>
  <c r="L54"/>
  <c r="J54"/>
  <c r="K54" s="1"/>
  <c r="O53"/>
  <c r="M53"/>
  <c r="N53" s="1"/>
  <c r="L53"/>
  <c r="J53"/>
  <c r="K53" s="1"/>
  <c r="O52"/>
  <c r="M52"/>
  <c r="N52" s="1"/>
  <c r="L52"/>
  <c r="J52"/>
  <c r="K52" s="1"/>
  <c r="O51"/>
  <c r="M51"/>
  <c r="N51" s="1"/>
  <c r="L51"/>
  <c r="J51"/>
  <c r="K51" s="1"/>
  <c r="O50"/>
  <c r="M50"/>
  <c r="N50" s="1"/>
  <c r="L50"/>
  <c r="J50"/>
  <c r="K50" s="1"/>
  <c r="O49"/>
  <c r="M49"/>
  <c r="N49" s="1"/>
  <c r="L49"/>
  <c r="J49"/>
  <c r="K49" s="1"/>
  <c r="O48"/>
  <c r="M48"/>
  <c r="N48" s="1"/>
  <c r="L48"/>
  <c r="J48"/>
  <c r="K48" s="1"/>
  <c r="O47"/>
  <c r="M47"/>
  <c r="N47" s="1"/>
  <c r="L47"/>
  <c r="J47"/>
  <c r="K47" s="1"/>
  <c r="O46"/>
  <c r="M46"/>
  <c r="N46" s="1"/>
  <c r="L46"/>
  <c r="J46"/>
  <c r="K46" s="1"/>
  <c r="O45"/>
  <c r="M45"/>
  <c r="N45" s="1"/>
  <c r="L45"/>
  <c r="K45"/>
  <c r="J45"/>
  <c r="O44"/>
  <c r="M44"/>
  <c r="N44" s="1"/>
  <c r="L44"/>
  <c r="J44"/>
  <c r="K44" s="1"/>
  <c r="O43"/>
  <c r="M43"/>
  <c r="N43" s="1"/>
  <c r="L43"/>
  <c r="J43"/>
  <c r="K43" s="1"/>
  <c r="O42"/>
  <c r="M42"/>
  <c r="N42" s="1"/>
  <c r="L42"/>
  <c r="J42"/>
  <c r="K42" s="1"/>
  <c r="O41"/>
  <c r="M41"/>
  <c r="N41" s="1"/>
  <c r="L41"/>
  <c r="J41"/>
  <c r="K41" s="1"/>
  <c r="O40"/>
  <c r="M40"/>
  <c r="N40" s="1"/>
  <c r="L40"/>
  <c r="J40"/>
  <c r="K40" s="1"/>
  <c r="O39"/>
  <c r="M39"/>
  <c r="N39" s="1"/>
  <c r="L39"/>
  <c r="J39"/>
  <c r="K39" s="1"/>
  <c r="O38"/>
  <c r="M38"/>
  <c r="N38" s="1"/>
  <c r="L38"/>
  <c r="J38"/>
  <c r="K38" s="1"/>
  <c r="O37"/>
  <c r="M37"/>
  <c r="N37" s="1"/>
  <c r="L37"/>
  <c r="J37"/>
  <c r="K37" s="1"/>
  <c r="O36"/>
  <c r="M36"/>
  <c r="N36" s="1"/>
  <c r="L36"/>
  <c r="J36"/>
  <c r="K36" s="1"/>
  <c r="O35"/>
  <c r="M35"/>
  <c r="N35" s="1"/>
  <c r="L35"/>
  <c r="J35"/>
  <c r="K35" s="1"/>
  <c r="O34"/>
  <c r="M34"/>
  <c r="N34" s="1"/>
  <c r="L34"/>
  <c r="J34"/>
  <c r="K34" s="1"/>
  <c r="O33"/>
  <c r="M33"/>
  <c r="N33" s="1"/>
  <c r="L33"/>
  <c r="J33"/>
  <c r="K33" s="1"/>
  <c r="O32"/>
  <c r="M32"/>
  <c r="N32" s="1"/>
  <c r="L32"/>
  <c r="J32"/>
  <c r="K32" s="1"/>
  <c r="O31"/>
  <c r="M31"/>
  <c r="N31" s="1"/>
  <c r="L31"/>
  <c r="J31"/>
  <c r="K31" s="1"/>
  <c r="O30"/>
  <c r="M30"/>
  <c r="N30" s="1"/>
  <c r="L30"/>
  <c r="J30"/>
  <c r="K30" s="1"/>
  <c r="O29"/>
  <c r="M29"/>
  <c r="N29" s="1"/>
  <c r="L29"/>
  <c r="K29"/>
  <c r="J29"/>
  <c r="O28"/>
  <c r="M28"/>
  <c r="N28" s="1"/>
  <c r="L28"/>
  <c r="J28"/>
  <c r="K28" s="1"/>
  <c r="O27"/>
  <c r="M27"/>
  <c r="N27" s="1"/>
  <c r="L27"/>
  <c r="J27"/>
  <c r="K27" s="1"/>
  <c r="O26"/>
  <c r="M26"/>
  <c r="N26" s="1"/>
  <c r="L26"/>
  <c r="J26"/>
  <c r="K26" s="1"/>
  <c r="O25"/>
  <c r="M25"/>
  <c r="N25" s="1"/>
  <c r="L25"/>
  <c r="J25"/>
  <c r="K25" s="1"/>
  <c r="O24"/>
  <c r="M24"/>
  <c r="N24" s="1"/>
  <c r="L24"/>
  <c r="J24"/>
  <c r="K24" s="1"/>
  <c r="O23"/>
  <c r="M23"/>
  <c r="N23" s="1"/>
  <c r="L23"/>
  <c r="J23"/>
  <c r="K23" s="1"/>
  <c r="O22"/>
  <c r="M22"/>
  <c r="N22" s="1"/>
  <c r="L22"/>
  <c r="J22"/>
  <c r="K22" s="1"/>
  <c r="O20"/>
  <c r="M20"/>
  <c r="N20" s="1"/>
  <c r="L20"/>
  <c r="J20"/>
  <c r="K20" s="1"/>
  <c r="O19"/>
  <c r="M19"/>
  <c r="N19" s="1"/>
  <c r="L19"/>
  <c r="J19"/>
  <c r="K19" s="1"/>
  <c r="O18"/>
  <c r="M18"/>
  <c r="N18" s="1"/>
  <c r="L18"/>
  <c r="J18"/>
  <c r="K18" s="1"/>
  <c r="O17"/>
  <c r="M17"/>
  <c r="N17" s="1"/>
  <c r="L17"/>
  <c r="J17"/>
  <c r="K17" s="1"/>
  <c r="O15"/>
  <c r="M15"/>
  <c r="N15" s="1"/>
  <c r="L15"/>
  <c r="J15"/>
  <c r="K15" s="1"/>
  <c r="O14"/>
  <c r="M14"/>
  <c r="N14" s="1"/>
  <c r="L14"/>
  <c r="J14"/>
  <c r="K14" s="1"/>
  <c r="O13"/>
  <c r="M13"/>
  <c r="N13" s="1"/>
  <c r="L13"/>
  <c r="J13"/>
  <c r="K13" s="1"/>
  <c r="O12"/>
  <c r="M12"/>
  <c r="N12" s="1"/>
  <c r="L12"/>
  <c r="J12"/>
  <c r="K12" s="1"/>
  <c r="O11"/>
  <c r="M11"/>
  <c r="N11" s="1"/>
  <c r="L11"/>
  <c r="J11"/>
  <c r="K11" s="1"/>
  <c r="O9"/>
  <c r="M9"/>
  <c r="N9" s="1"/>
  <c r="L9"/>
  <c r="J9"/>
  <c r="K9" s="1"/>
  <c r="O8"/>
  <c r="M8"/>
  <c r="N8" s="1"/>
  <c r="L8"/>
  <c r="J8"/>
  <c r="K8" s="1"/>
  <c r="O7"/>
  <c r="M7"/>
  <c r="N7" s="1"/>
  <c r="L7"/>
  <c r="J7"/>
  <c r="K7" s="1"/>
  <c r="O6"/>
  <c r="M6"/>
  <c r="N6" s="1"/>
  <c r="L6"/>
  <c r="J6"/>
  <c r="K6" s="1"/>
</calcChain>
</file>

<file path=xl/sharedStrings.xml><?xml version="1.0" encoding="utf-8"?>
<sst xmlns="http://schemas.openxmlformats.org/spreadsheetml/2006/main" count="1633" uniqueCount="835">
  <si>
    <t>ลำดับที่</t>
  </si>
  <si>
    <t>กลุ่มงาน</t>
  </si>
  <si>
    <t>ค่าตอบแทนปัจจุบัน</t>
  </si>
  <si>
    <t>ร้อยละ
ที่ได้เลื่อน</t>
  </si>
  <si>
    <t>จำนวนเงิน
ที่ได้เลื่อน</t>
  </si>
  <si>
    <t>ค่าตอบแทน
เต็มขั้น</t>
  </si>
  <si>
    <t>หมายเหตุ</t>
  </si>
  <si>
    <t>นายพงษ์พัฒน์  บัวทิน</t>
  </si>
  <si>
    <t>นายช่างเทคนิค</t>
  </si>
  <si>
    <t>เทคนิคทั่วไป</t>
  </si>
  <si>
    <t>นางนิตยา  รักพันธ์</t>
  </si>
  <si>
    <t>เจ้าพนักงานธุรการ</t>
  </si>
  <si>
    <t>บริการ</t>
  </si>
  <si>
    <t>นักจัดการงานทั่วไป</t>
  </si>
  <si>
    <t>บริหารทั่วไป</t>
  </si>
  <si>
    <t>นางสาวมัลลิกา  ปราศจากศัตรู</t>
  </si>
  <si>
    <t>นางสาวรัตนวดี  วงษา</t>
  </si>
  <si>
    <t>นิติกร</t>
  </si>
  <si>
    <t>กลุ่มพัฒนาระบบบริหาร</t>
  </si>
  <si>
    <t>เจ้าพนักงานการเงินและบัญชี</t>
  </si>
  <si>
    <t>นางสาววิชุตา  เหลี่ยมเคลือบ</t>
  </si>
  <si>
    <t>นางสาวกฤตยา ทัพวงษ์</t>
  </si>
  <si>
    <t>นักวิเคราะห์นโยบายและแผน</t>
  </si>
  <si>
    <t>นายสมคิด  ถุงเงิน</t>
  </si>
  <si>
    <t>นางสาวพัชราภรณ์ โอชติน</t>
  </si>
  <si>
    <t>กลุ่มตรวจสอบภายใน</t>
  </si>
  <si>
    <t>นางสาวกิติมา  พึ่งรื่นรมย์</t>
  </si>
  <si>
    <t>นายพรชัย  อนุวรชัย</t>
  </si>
  <si>
    <t>นักวิชาการตรวจสอบภายใน</t>
  </si>
  <si>
    <t>นางสาวสุภาวดี  สำลี</t>
  </si>
  <si>
    <t>นางสาวสุรินทรา หัดขุนทด</t>
  </si>
  <si>
    <t>นางพเยาว์  ชูบุญราษฎร์</t>
  </si>
  <si>
    <t>กลุ่มนิติการ</t>
  </si>
  <si>
    <t>นายนรเศรษฐ  แสงอุทัย</t>
  </si>
  <si>
    <t>นายสมชาย  สุนทรเพราะ</t>
  </si>
  <si>
    <t>นายอับดุลเราะห์มัน  สุหลง</t>
  </si>
  <si>
    <t>สำนักบริหารกลาง</t>
  </si>
  <si>
    <t>คนงาน</t>
  </si>
  <si>
    <t>นักประชาสัมพันธ์</t>
  </si>
  <si>
    <t>เจ้าพนักงานพัสดุ</t>
  </si>
  <si>
    <t>นายชัยวุฒิ หัสดิพันธ์</t>
  </si>
  <si>
    <t>นางสาวเดือนเพ็ญ สายทอง</t>
  </si>
  <si>
    <t>นายนิรวิทธ์  ฦาชา</t>
  </si>
  <si>
    <t>นางสาวพูนทรัพย์  ไทยวรยุทธทร</t>
  </si>
  <si>
    <t>นางสาวสราลี ยลพันธ์</t>
  </si>
  <si>
    <t>นายพัชรวัฒน์  อารยะไชยวณิช</t>
  </si>
  <si>
    <t>นางอภิญญา  สมบุตร</t>
  </si>
  <si>
    <t>นักวิชาการพัสดุ</t>
  </si>
  <si>
    <t>นักทรัพยากรบุคคล</t>
  </si>
  <si>
    <t>นางสาวภัทรกันย์  สาระอ่อน</t>
  </si>
  <si>
    <t>นางสาวสุวภัทร  เสือจิตร</t>
  </si>
  <si>
    <t>นักวิชาการเงินและบัญชี</t>
  </si>
  <si>
    <t>นางสาวรัชนีกร  อินทะจักร</t>
  </si>
  <si>
    <t>นางสาววรรณธิดา  ตันเจริญ</t>
  </si>
  <si>
    <t>นางนนทิยา  เดชอุดม</t>
  </si>
  <si>
    <t>กองแผนงาน</t>
  </si>
  <si>
    <t>นางสาวสุภาวดี  อู่มั่น</t>
  </si>
  <si>
    <t>นางสาวสุรีรัตน์ ชมสุดา</t>
  </si>
  <si>
    <t>นางสาวนฤมล  ใจอินทร์</t>
  </si>
  <si>
    <t>นายเฉลิมพล  พรมดำแดง</t>
  </si>
  <si>
    <t>นางปุณฑริกา  ศศิรุจิวัฒน์</t>
  </si>
  <si>
    <t>นักธรณีวิทยา</t>
  </si>
  <si>
    <t>นางสาวณัฏมล  แย้มเสียงเย็น</t>
  </si>
  <si>
    <t>เจ้าหน้าที่บันทึกข้อมูล</t>
  </si>
  <si>
    <t>นายปรเมศร์  ปั้นม่วง</t>
  </si>
  <si>
    <t>ศูนย์เทคโนโลยีสารสนเทศทรัพยากรน้ำบาดาล</t>
  </si>
  <si>
    <t>เจ้าหน้าที่ระบบคอมพิวเตอร์</t>
  </si>
  <si>
    <t>เจ้าหน้าที่เทคนิค</t>
  </si>
  <si>
    <t>สำนักควบคุมกิจการน้ำบาดาล</t>
  </si>
  <si>
    <t>นางสาวภัควลัญช์ญา ภูริณัฐวรวิบูล</t>
  </si>
  <si>
    <t>นักวิชาการทรัพยากรน้ำบาดาล</t>
  </si>
  <si>
    <t>นางสาวกาญจนา  เขียวไสว</t>
  </si>
  <si>
    <t>นางสาวประทุมพร  นาริยะ</t>
  </si>
  <si>
    <t>นางสาวมนัญชยา  นาคแสงทอง</t>
  </si>
  <si>
    <t>นายสุรเชษฐ  กลอยโมรา</t>
  </si>
  <si>
    <t>นางสาววันเพ็ญ  บุตรโคตร</t>
  </si>
  <si>
    <t>นายณรงค์  แสนตา</t>
  </si>
  <si>
    <t>เจ้าพนักงานทรัพยากรน้ำบาดาล</t>
  </si>
  <si>
    <t>นางสาวภัทราภรณ์  ถวิลหวัง</t>
  </si>
  <si>
    <t>นางสาวไกรสิรี  เดชอุดม</t>
  </si>
  <si>
    <t>สำนักพัฒนาน้ำบาดาล</t>
  </si>
  <si>
    <t>นางสาวธัญนันท์  จำจด</t>
  </si>
  <si>
    <t>วิศวกร</t>
  </si>
  <si>
    <t>นางสาววิษิณี ทับงาม</t>
  </si>
  <si>
    <t>นายธานินทร์  อาแว</t>
  </si>
  <si>
    <t>สำนักสำรวจและประเมินศักยภาพน้ำบาดาล</t>
  </si>
  <si>
    <t>นางสาวอภิญญา  ยอดสอน</t>
  </si>
  <si>
    <t>นายรณกร ใจมั่น</t>
  </si>
  <si>
    <t>นางสาวทิพวารี ศรีทองดี</t>
  </si>
  <si>
    <t>นายอรรคภพ  ศรีรักษ์</t>
  </si>
  <si>
    <t>นางสาวอรุณี  เชื้อวิเศษ</t>
  </si>
  <si>
    <t>นางสาวสมพร  หมีหริ่ง</t>
  </si>
  <si>
    <t>นางสาวพชร  ตั้งทวีสุโข</t>
  </si>
  <si>
    <t>นายอภิเดช  บุญเนาว์</t>
  </si>
  <si>
    <t>นายช่างอิเล็กทรอนิกส์</t>
  </si>
  <si>
    <t>นายปิยมิตร  งามเมือง</t>
  </si>
  <si>
    <t>นายปริสุทธิ  ฉิมพาลี</t>
  </si>
  <si>
    <t>นางสาวจารุวรรณ ชะอุ่ม</t>
  </si>
  <si>
    <t>นางสาวแสงเดือน  เรืองเศรษฐกิจ</t>
  </si>
  <si>
    <t>นายกษิดิศ ริมใหม่</t>
  </si>
  <si>
    <t>นางสาวปานทิพย์  ชาววังเย็น</t>
  </si>
  <si>
    <t>สำนักอนุรักษ์และฟื้นฟูทรัพยากรน้ำบาดาล</t>
  </si>
  <si>
    <t>นายช่างสำรวจ</t>
  </si>
  <si>
    <t>นายธงชัย  รัตนภักดี</t>
  </si>
  <si>
    <t>นายณัฐวุฒิ  ชันแสง</t>
  </si>
  <si>
    <t>นายวิศรุต  กลิ่นขจร</t>
  </si>
  <si>
    <t>กองวิเคราะห์น้ำบาดาล</t>
  </si>
  <si>
    <t>นางสาวภาวิณี  คงสอน</t>
  </si>
  <si>
    <t>นักวิทยาศาสตร์</t>
  </si>
  <si>
    <t>นายอนุกูล  วิเขตกิจ</t>
  </si>
  <si>
    <t>นายศุภกร  นิวาสะวัต</t>
  </si>
  <si>
    <t>นายสุภัฏพงศ์  เลขะธรรม</t>
  </si>
  <si>
    <t>นางสาวดารารัตน์ สอนพันธ์</t>
  </si>
  <si>
    <t>นางสาวนวลนภา  วิลาดลัด</t>
  </si>
  <si>
    <t>นางสาวแววดาว  จันทะรี</t>
  </si>
  <si>
    <t>นางวาสิณี  ขันธแก้ว</t>
  </si>
  <si>
    <t>พนักงานห้องทดลอง</t>
  </si>
  <si>
    <t>นายนิรุธ  ซื่อดี</t>
  </si>
  <si>
    <t>นายธนาวุฒิ  ทองเจริญวงศ์</t>
  </si>
  <si>
    <t>นายอนุภัทร สุระสาย</t>
  </si>
  <si>
    <t>นายสุทธิพันธ์  เด่นแก้ว</t>
  </si>
  <si>
    <t>นางสาวณิชาภา  บัวละภา</t>
  </si>
  <si>
    <t>นางนงคราญ  หาญฤทธิ์</t>
  </si>
  <si>
    <t>นางพิชามญชุ์  จามะลี</t>
  </si>
  <si>
    <t>นางณิชนันทน์  เสาร์แก้ว</t>
  </si>
  <si>
    <t>นางสาวพิมใจ  สารพิมพ์</t>
  </si>
  <si>
    <t>นางสาววิภาวดี  ตาลธิ</t>
  </si>
  <si>
    <t>นางสาวกรรณิการ์  มาปิงเรือน</t>
  </si>
  <si>
    <t>นางสาวเกตณ์สิริมา  วัฒนสิริธนโชติ</t>
  </si>
  <si>
    <t>นางสาวณัฐพร  จันทะพงษ์</t>
  </si>
  <si>
    <t>นางวิมลณัฐ  ไชยลังกา</t>
  </si>
  <si>
    <t>นางกันธิยา  สุวัชราพันธ์</t>
  </si>
  <si>
    <t>นายสามารถ  วิริยะ</t>
  </si>
  <si>
    <t>นางสาวสกุณา  พรประสิทธิ์แสง</t>
  </si>
  <si>
    <t>นางสาวนาตยา  คงดี</t>
  </si>
  <si>
    <t>นางอภิญญา  แก้วดี</t>
  </si>
  <si>
    <t>นางสาววิไลภรณ์  ศรีสุคนธรัตน์</t>
  </si>
  <si>
    <t>นายรัตนกาล  โคตะโน</t>
  </si>
  <si>
    <t>นายอนวัช  ตันติรถานนท์</t>
  </si>
  <si>
    <t>นางสาวจิราพร  แซ่จู</t>
  </si>
  <si>
    <t>นางปรัชญา  ช้างเนียม</t>
  </si>
  <si>
    <t>นางสาวเพ็ญลดา  บุญสงกา</t>
  </si>
  <si>
    <t>นายปรัชญา  คงบาล</t>
  </si>
  <si>
    <t>นายรุ่งศักดิ์  บุญสวน</t>
  </si>
  <si>
    <t>นางสาวสุทิสา  สนธิสง่า</t>
  </si>
  <si>
    <t>นางยุวรี  ปานกระโทก</t>
  </si>
  <si>
    <t>นางอำไพ  เอกาพันธ์</t>
  </si>
  <si>
    <t>นางม่านแก้ว  สุริยะ</t>
  </si>
  <si>
    <t>นางสุทธิ์ธิดา  จำปาวงศ์</t>
  </si>
  <si>
    <t>นายทองหล่อ  ซื่อดี</t>
  </si>
  <si>
    <t>นางสาวสุชีรา  ศรอินทร์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</si>
  <si>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</si>
  <si>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</si>
  <si>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</si>
  <si>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</si>
  <si>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นางวงเดือน  กฤษหมื่นไว</t>
  </si>
  <si>
    <t>นางสาววันเพ็ญ  สิทธิวงศ์</t>
  </si>
  <si>
    <t>นางสาวรัศมี  บัวโคกสูง</t>
  </si>
  <si>
    <t>นายกว้าง  แสนศรี</t>
  </si>
  <si>
    <t>นางสาวดวงทิพย์  บัวใจบุญ</t>
  </si>
  <si>
    <t>นางมัทนา  เติมลาภ</t>
  </si>
  <si>
    <t>นางสมจริง  อังกระโทก</t>
  </si>
  <si>
    <t>นางสาววรรณธนี  ศรีสุคนธรัตน์</t>
  </si>
  <si>
    <t>นางสาวมาวิตรี ยามา</t>
  </si>
  <si>
    <t>นางกฤศณา  บำรุงชัย</t>
  </si>
  <si>
    <t>นางสาวดาระณี  แก้วยศ</t>
  </si>
  <si>
    <t>นางพัชรินทร์  หุนกระโทก</t>
  </si>
  <si>
    <t>นายสมาน  ใสบาล</t>
  </si>
  <si>
    <t>นางสาวกชนันท์  วิลาดลัด</t>
  </si>
  <si>
    <t>นางจันทร์เพ็ญ  ไพเมือง</t>
  </si>
  <si>
    <t>นางสาวกมลกิจ  จิตรามาศ</t>
  </si>
  <si>
    <t>นางมลธิรา  คำปล้อง</t>
  </si>
  <si>
    <t>นายอนุสรณ์ เทพขวัญ</t>
  </si>
  <si>
    <t>นายศุภชัย  ศุกรวัติ</t>
  </si>
  <si>
    <t>นางสาวกัญญาณัฐ  เจิมจวง</t>
  </si>
  <si>
    <t>นางสาวสุรีรัตน์  ถนอมวงค์</t>
  </si>
  <si>
    <t>นางสาวสุภาพร  พลแก้ว</t>
  </si>
  <si>
    <t>นางสาวจิราภรณ์  คำกมล</t>
  </si>
  <si>
    <t>นายธีรกานต์ อินต๊ะยศ</t>
  </si>
  <si>
    <t>นางสาวศิริลักษณ์  สงวนศิลป์</t>
  </si>
  <si>
    <t>นางไพริน  ไชยสมาน</t>
  </si>
  <si>
    <t>นางสาวเอื้อมฟ้า  นามโพธิ์</t>
  </si>
  <si>
    <t>นายยุทธพล  ชูเก็น</t>
  </si>
  <si>
    <t>นางสาวอุบล  ไล้ทอง</t>
  </si>
  <si>
    <t>นายสุจิน  ศรีแปลก</t>
  </si>
  <si>
    <t>นายปราโมทย์  บุญนิวัฒน์</t>
  </si>
  <si>
    <t>นางสาวดวงใจ  ศิลปขันธ์</t>
  </si>
  <si>
    <t>นางสาวพิชญา  ทิพย์ชัย</t>
  </si>
  <si>
    <t>นางสาวสิริกัลยา  ชินกลาง</t>
  </si>
  <si>
    <t>นางสาวพันธิตรา  บุญเรือง</t>
  </si>
  <si>
    <t>นางสยุมพร  ศีลสมบูรณ์</t>
  </si>
  <si>
    <t>นายประสิทธิ์  ศรีแสง</t>
  </si>
  <si>
    <t>นางสุดารัตน์  สงวนแก้ว</t>
  </si>
  <si>
    <t>นางสาวพลอยไพลิน  ยิ้มย่อง</t>
  </si>
  <si>
    <t>นางเยาวลักษณ์  แสงเขียว</t>
  </si>
  <si>
    <t>นางสาวศุภนันท์  บุญอากาศ</t>
  </si>
  <si>
    <t>นายเกรียงไกร  ล้านกันทา</t>
  </si>
  <si>
    <t>นายธนา  เข็มพิลา</t>
  </si>
  <si>
    <t>นายศักดิ์อุบล  ศรีขาว</t>
  </si>
  <si>
    <t>นางมาริน  ทิพย์เนตร</t>
  </si>
  <si>
    <t>นายทนงศักดิ์  ไชยสงคราม</t>
  </si>
  <si>
    <t>นางสาวพลอยนพรัตน์ เหาะสูงเนิน</t>
  </si>
  <si>
    <t>นายธนัท  ปิ่นทอง</t>
  </si>
  <si>
    <t>นางสาวจิฏารินทร์  ประทุมชาติ</t>
  </si>
  <si>
    <t>นายเจษฎา  ปานสีใหม</t>
  </si>
  <si>
    <t>นางสาววิชุตา  หวังแห</t>
  </si>
  <si>
    <t>นายศรัณย์  เซ่งตระกูล</t>
  </si>
  <si>
    <t>นางประภาศรี  พัทสระ</t>
  </si>
  <si>
    <t>นางสาวพรพิรา  ดอเลาะ</t>
  </si>
  <si>
    <t>นายกิตตินันต์  ทองบริสุทธิ์</t>
  </si>
  <si>
    <t>นางสาวสุนันทา  ทองโอ่</t>
  </si>
  <si>
    <t xml:space="preserve">เจ้าพนักงานทรัพยากรน้ำบาดาล </t>
  </si>
  <si>
    <t>นางพรทิพย์  แก้วใหม่</t>
  </si>
  <si>
    <t>นายสูเปียน  จราแว</t>
  </si>
  <si>
    <t>นายธเนศร์  เกษระกำ</t>
  </si>
  <si>
    <t>นายอนุสรณ์  รุจิยาปนนท์</t>
  </si>
  <si>
    <t>ดีมาก</t>
  </si>
  <si>
    <t>ดีเด่น</t>
  </si>
  <si>
    <t>เลขที่
ตำแหน่ง</t>
  </si>
  <si>
    <t>ตำแหน่ง/สังกัด</t>
  </si>
  <si>
    <t>ระดับการ
ประเมิน</t>
  </si>
  <si>
    <t>นางบุญตา อนุเดช</t>
  </si>
  <si>
    <t>นางทัศวรรณ สมสมัย</t>
  </si>
  <si>
    <t>นายสุพิทยา มัฐผา</t>
  </si>
  <si>
    <t>นางสาวขวัญฤทัย คนชม</t>
  </si>
  <si>
    <t>นางเพ็ญวดี พนาเวชกุล</t>
  </si>
  <si>
    <t>นางณัฐยา หน่อศิริ</t>
  </si>
  <si>
    <t>นางสาวธชชธรรม์ หมอนทอง</t>
  </si>
  <si>
    <t>นายเอกพงษ์ ทาวรัตน์</t>
  </si>
  <si>
    <t>นางสาวนันทิมา แช่มช้อย</t>
  </si>
  <si>
    <t>นางสาวปริชาติ์ สามกำปัง</t>
  </si>
  <si>
    <t>นางสาวฉวีวรรณ บูชาธรรม</t>
  </si>
  <si>
    <t>นางอุไรวรรณ เมืองพุฒธา</t>
  </si>
  <si>
    <t>นางสาวหทัยทิพย์ บัวผัน</t>
  </si>
  <si>
    <t>นางสาวเนาวรัตน์ รัตนพฤกษา</t>
  </si>
  <si>
    <t>นางสาวสราลี  ยลพันธ์</t>
  </si>
  <si>
    <t>นายชัยวุฒิ  หัสดิพันธ์</t>
  </si>
  <si>
    <t>นางสุวิมล จิตรารัชต์</t>
  </si>
  <si>
    <t>นายกิจจา สมศักดิ์</t>
  </si>
  <si>
    <t>นายพงษ์สทร วงค์เพชร</t>
  </si>
  <si>
    <t>นางสาวธิราพร ศรีรัตน์</t>
  </si>
  <si>
    <t>นายปัญญา แอมกองแก้ว</t>
  </si>
  <si>
    <t>นายอัศวิน อนุเดช</t>
  </si>
  <si>
    <t>นางสาวชวนพิศ ทรัพย์ปัญญาเลิศ</t>
  </si>
  <si>
    <t>นายบัญญัติ นพรัตน์</t>
  </si>
  <si>
    <t>นางอรอุมา อนุเดช</t>
  </si>
  <si>
    <t>นางสุนีนาถ พึ่งสาย</t>
  </si>
  <si>
    <t>นายธนารักษ์ สอนศรี</t>
  </si>
  <si>
    <t>นางสาววิไลพร สมศักดิ์</t>
  </si>
  <si>
    <t>นายภูมิภัทร กล้าหาญ</t>
  </si>
  <si>
    <t>นางสาวณัฐธิดา สามหงษ์</t>
  </si>
  <si>
    <t>นางสาวขวัญ ดอนซุยแป</t>
  </si>
  <si>
    <t>นายอนุสรณ์  เทพขวัญ</t>
  </si>
  <si>
    <t>เลขประจำตัวประชาชน</t>
  </si>
  <si>
    <t>ชื่อ - นามสกุล</t>
  </si>
  <si>
    <t>คะแนนประเมิน</t>
  </si>
  <si>
    <t>จำนวนเงินที่ได้เลื่อน(ปัดเศษ)</t>
  </si>
  <si>
    <t>นางสาวรัตนวดี วงษา</t>
  </si>
  <si>
    <t>1529900169437</t>
  </si>
  <si>
    <t>3100502263494</t>
  </si>
  <si>
    <t>นายพงษ์พัฒน์ บัวทิน</t>
  </si>
  <si>
    <t>1409900474842</t>
  </si>
  <si>
    <t>นางสาวมัลลิกา ปราศจากศัตรู</t>
  </si>
  <si>
    <t>5100200034154</t>
  </si>
  <si>
    <t>นางสาววิชุตา เหลี่ยมเคลือบ</t>
  </si>
  <si>
    <t>3620100583325</t>
  </si>
  <si>
    <t>1101400025211</t>
  </si>
  <si>
    <t>นายสมคิด ถุงเงิน</t>
  </si>
  <si>
    <t>3101701008592</t>
  </si>
  <si>
    <t>3809900227228</t>
  </si>
  <si>
    <t>นางสาวกิติมา พึ่งรื่นรมย์</t>
  </si>
  <si>
    <t>3100905294843</t>
  </si>
  <si>
    <t>นายพรชัย อนุวรชัย</t>
  </si>
  <si>
    <t>3909800522251</t>
  </si>
  <si>
    <t>นางสาวสุภาวดี สำลี</t>
  </si>
  <si>
    <t>3820600061270</t>
  </si>
  <si>
    <t>1309900116963</t>
  </si>
  <si>
    <t>นางพเยาว์ ชูบุญราษฎร์</t>
  </si>
  <si>
    <t>3150600622430</t>
  </si>
  <si>
    <t>นายนรเศรษฐ แสงอุทัย</t>
  </si>
  <si>
    <t>1909800020942</t>
  </si>
  <si>
    <t>นายสมชาย สุนทรเพราะ</t>
  </si>
  <si>
    <t>3411400788090</t>
  </si>
  <si>
    <t>นางวิภาวี ขาวดี</t>
  </si>
  <si>
    <t>3649800015131</t>
  </si>
  <si>
    <t>นายอับดุลเราะห์มัน สุหลง</t>
  </si>
  <si>
    <t>1940100010229</t>
  </si>
  <si>
    <t>3140200352443</t>
  </si>
  <si>
    <t>1269900059782</t>
  </si>
  <si>
    <t>3540100344151</t>
  </si>
  <si>
    <t>นางสาวพูนทรัพย์ ไทยวรยุทธทร</t>
  </si>
  <si>
    <t>1101470021886</t>
  </si>
  <si>
    <t>3400400068428</t>
  </si>
  <si>
    <t>นางอภิญญา สมบุตร</t>
  </si>
  <si>
    <t>3809800121151</t>
  </si>
  <si>
    <t>1709900129646</t>
  </si>
  <si>
    <t>3341200233613</t>
  </si>
  <si>
    <t>นางกรกมล มัชฌิมาภิโร</t>
  </si>
  <si>
    <t>3319900086718</t>
  </si>
  <si>
    <t>3100501441577</t>
  </si>
  <si>
    <t>3930100069459</t>
  </si>
  <si>
    <t>3101500085638</t>
  </si>
  <si>
    <t>นางสาวภัทรกันย์ สาระอ่อน</t>
  </si>
  <si>
    <t>1101400295065</t>
  </si>
  <si>
    <t>1101401130621</t>
  </si>
  <si>
    <t>1459900028966</t>
  </si>
  <si>
    <t>3700100716448</t>
  </si>
  <si>
    <t>นางสาวสุวภัทร เสือจิตร</t>
  </si>
  <si>
    <t>3100501044447</t>
  </si>
  <si>
    <t>3300900365112</t>
  </si>
  <si>
    <t>นางสาวรัชนีกร อินทะจักร</t>
  </si>
  <si>
    <t>1529900027578</t>
  </si>
  <si>
    <t>3100203664294</t>
  </si>
  <si>
    <t>3101700578425</t>
  </si>
  <si>
    <t>นางสาววรรณธิดา ตันเจริญ</t>
  </si>
  <si>
    <t>3102200828644</t>
  </si>
  <si>
    <t>3610300133781</t>
  </si>
  <si>
    <t>1101400923678</t>
  </si>
  <si>
    <t>นางนนทิยา เดชอุดม</t>
  </si>
  <si>
    <t>3100905772761</t>
  </si>
  <si>
    <t>1499900104166</t>
  </si>
  <si>
    <t>5120600018504</t>
  </si>
  <si>
    <t>นางสาวสุภาวดี อู่มั่น</t>
  </si>
  <si>
    <t>3101000383826</t>
  </si>
  <si>
    <t>3101900466507</t>
  </si>
  <si>
    <t>นางสาวนฤมล ใจอินทร์</t>
  </si>
  <si>
    <t>5501100022879</t>
  </si>
  <si>
    <t>นายเฉลิมพล พรมคำแดง</t>
  </si>
  <si>
    <t>3520100187951</t>
  </si>
  <si>
    <t>นางปุณฑริกา ศศิรุจิวัฒน์</t>
  </si>
  <si>
    <t>3101900323641</t>
  </si>
  <si>
    <t>นางสาวณัฏมล แย้มเสียงเย็น</t>
  </si>
  <si>
    <t>3102002168931</t>
  </si>
  <si>
    <t>นายปรเมศร์ ปั้นม่วง</t>
  </si>
  <si>
    <t>2510400011087</t>
  </si>
  <si>
    <t>3720400260487</t>
  </si>
  <si>
    <t>3102400113746</t>
  </si>
  <si>
    <t>นายพงษ์สทร วงค์เพชร์</t>
  </si>
  <si>
    <t>3150300022241</t>
  </si>
  <si>
    <t>3770600237441</t>
  </si>
  <si>
    <t>1100700106780</t>
  </si>
  <si>
    <t>1101400073267</t>
  </si>
  <si>
    <t>3669700027197</t>
  </si>
  <si>
    <t>นางสาวกาญจนา เขียวไสว</t>
  </si>
  <si>
    <t>5720100002246</t>
  </si>
  <si>
    <t>นางสาวประทุมพร นาริยะ</t>
  </si>
  <si>
    <t>3570700630813</t>
  </si>
  <si>
    <t>นางสาวมนัญชยา นาคแสงทอง</t>
  </si>
  <si>
    <t>1130600003067</t>
  </si>
  <si>
    <t>นายสุรเชษฐ กลอยโมรา</t>
  </si>
  <si>
    <t>3100600267532</t>
  </si>
  <si>
    <t>นางสาววันเพ็ญ บุตรโคตร</t>
  </si>
  <si>
    <t>3240900023514</t>
  </si>
  <si>
    <t>นายณรงค์ แสนตา</t>
  </si>
  <si>
    <t>3630600147516</t>
  </si>
  <si>
    <t>นางสาวภัทราภรณ์ ถวิลหวัง</t>
  </si>
  <si>
    <t>3749800097323</t>
  </si>
  <si>
    <t>นางสาวไกรสิรี เดชอุดม</t>
  </si>
  <si>
    <t>3341601272865</t>
  </si>
  <si>
    <t>นางสาวธัญนันท์ จำจด</t>
  </si>
  <si>
    <t>3250800283832</t>
  </si>
  <si>
    <t>1101400072899</t>
  </si>
  <si>
    <t>3100201924831</t>
  </si>
  <si>
    <t>นายธานินท์ อาแว</t>
  </si>
  <si>
    <t>3959800098387</t>
  </si>
  <si>
    <t>นางสาวอภิญญา ยอดสอน</t>
  </si>
  <si>
    <t>3540200062751</t>
  </si>
  <si>
    <t>1579900232848</t>
  </si>
  <si>
    <t>1401600097833</t>
  </si>
  <si>
    <t>นายอรรคภพ ศรีรักษ์</t>
  </si>
  <si>
    <t>1101500130998</t>
  </si>
  <si>
    <t>นางสาวอรุณี เชื้อวิเศษ</t>
  </si>
  <si>
    <t>3361300015707</t>
  </si>
  <si>
    <t>นางสาวสมพร หมีหริ่ง</t>
  </si>
  <si>
    <t>3180500113266</t>
  </si>
  <si>
    <t>นางสาวพชร ตั้งทวีสุโข</t>
  </si>
  <si>
    <t>3110400260909</t>
  </si>
  <si>
    <t>นายอภิเดช บุญเนาว์</t>
  </si>
  <si>
    <t>3360101430525</t>
  </si>
  <si>
    <t>นายปิยมิตร งามเมือง</t>
  </si>
  <si>
    <t>3510200382730</t>
  </si>
  <si>
    <t>นายปริสุทธิ ฉิมพาลี</t>
  </si>
  <si>
    <t>3730101311298</t>
  </si>
  <si>
    <t>1102000946167</t>
  </si>
  <si>
    <t>นายณรงค์ฤทธิ์ บุญชัยวงค์</t>
  </si>
  <si>
    <t>1571100072121</t>
  </si>
  <si>
    <t>นางสาวแสงเดือน เรืองเศรษฐกิจ</t>
  </si>
  <si>
    <t>3609800032702</t>
  </si>
  <si>
    <t>1579900123291</t>
  </si>
  <si>
    <t>นางสาวปานทิพย์ ชาววังเย็น</t>
  </si>
  <si>
    <t>3720700115259</t>
  </si>
  <si>
    <t>3530100340083</t>
  </si>
  <si>
    <t>3100904357523</t>
  </si>
  <si>
    <t>3100501394561</t>
  </si>
  <si>
    <t>3341501681267</t>
  </si>
  <si>
    <t>นายธงชัย รัตนภักดี</t>
  </si>
  <si>
    <t>3450500604810</t>
  </si>
  <si>
    <t>นายณัฐวุฒิ ชันแสง</t>
  </si>
  <si>
    <t>3102200135681</t>
  </si>
  <si>
    <t>นายวิศรุต กลิ่นขจร</t>
  </si>
  <si>
    <t>1179900048714</t>
  </si>
  <si>
    <t>3101402305404</t>
  </si>
  <si>
    <t>1350100090350</t>
  </si>
  <si>
    <t>1509900482712</t>
  </si>
  <si>
    <t>5411600014183</t>
  </si>
  <si>
    <t>5201400069424</t>
  </si>
  <si>
    <t>นายนิรุธ ซื่อดี</t>
  </si>
  <si>
    <t>3400100552901</t>
  </si>
  <si>
    <t>นายธนาวุฒิ ทองเจริญวงศ์</t>
  </si>
  <si>
    <t>1409900621268</t>
  </si>
  <si>
    <t>นางสาวภาวินี คงสอน</t>
  </si>
  <si>
    <t>1260100051771</t>
  </si>
  <si>
    <t>นายศุภกร นิวาสะวัต</t>
  </si>
  <si>
    <t>1959900095898</t>
  </si>
  <si>
    <t>นายอนุกูล วิเขตกิจ</t>
  </si>
  <si>
    <t>1619900109930</t>
  </si>
  <si>
    <t>นายสุภัฏพงศ์ เลขะธรรม</t>
  </si>
  <si>
    <t>3801400427808</t>
  </si>
  <si>
    <t>1710200052669</t>
  </si>
  <si>
    <t>นางสาวนวลนภา วิลาดลัด</t>
  </si>
  <si>
    <t>1809900193530</t>
  </si>
  <si>
    <t>นางสาวแววดาว จันทะรี</t>
  </si>
  <si>
    <t>3650900373295</t>
  </si>
  <si>
    <t>1341600094380</t>
  </si>
  <si>
    <t>นายสุทธิพันธ์ เด่นแก้ว</t>
  </si>
  <si>
    <t>3520300531184</t>
  </si>
  <si>
    <t>นางสาวณิชาภา บัวละภา</t>
  </si>
  <si>
    <t>3529900247965</t>
  </si>
  <si>
    <t>นางนงคราญ หาญฤทธิ์</t>
  </si>
  <si>
    <t>3521000377725</t>
  </si>
  <si>
    <t>นางพิชามญชุ์ จามะลี</t>
  </si>
  <si>
    <t>3520300435134</t>
  </si>
  <si>
    <t>นางณิชนันทร์ เสาร์แก้ว</t>
  </si>
  <si>
    <t>3520300433468</t>
  </si>
  <si>
    <t>นางสาวพิมใจ สารพิมพ์</t>
  </si>
  <si>
    <t>5570200033596</t>
  </si>
  <si>
    <t>นางสาววิภาวดี ตาลธิ</t>
  </si>
  <si>
    <t>3510600309932</t>
  </si>
  <si>
    <t>นางสาวกรรณิการ์ มาปิงเรือน</t>
  </si>
  <si>
    <t>5520300021794</t>
  </si>
  <si>
    <t>นางสาวเกตณ์สิริมา วัฒนสิริธนโชติ</t>
  </si>
  <si>
    <t>5411190006691</t>
  </si>
  <si>
    <t>นางสาวณัฐพร จันทะพงษ์</t>
  </si>
  <si>
    <t>3430200400241</t>
  </si>
  <si>
    <t>นางวิมลณัฐ ไชยลังกา</t>
  </si>
  <si>
    <t>3539900046579</t>
  </si>
  <si>
    <t>นางกันธิยา สุวัชราพันธ์</t>
  </si>
  <si>
    <t>3510101165625</t>
  </si>
  <si>
    <t>นายสามารถ วิริยะ</t>
  </si>
  <si>
    <t>3501300198206</t>
  </si>
  <si>
    <t>นางสาววิไลภรณ์ ศรีสุคนธรัตน์</t>
  </si>
  <si>
    <t>3160101037884</t>
  </si>
  <si>
    <t>นายรัตนกาล โคตะโน</t>
  </si>
  <si>
    <t>3409900379625</t>
  </si>
  <si>
    <t>นางสาวนาตยา คงดี</t>
  </si>
  <si>
    <t>3720100038202</t>
  </si>
  <si>
    <t>นางสาวสกุณา พรประสิทธิ์แสง</t>
  </si>
  <si>
    <t>นางสาวอภิญญา แก้วดี</t>
  </si>
  <si>
    <t>3160500156542</t>
  </si>
  <si>
    <t>นายอนวัช ตันติรถานนท์</t>
  </si>
  <si>
    <t>1739900156112</t>
  </si>
  <si>
    <t>นางสาวจิราพร แซ่จู</t>
  </si>
  <si>
    <t>1909800347658</t>
  </si>
  <si>
    <t>นางปรัชญา ช้างเนียม</t>
  </si>
  <si>
    <t>3190600354010</t>
  </si>
  <si>
    <t>นางสาวกมลา บูชาญาติ</t>
  </si>
  <si>
    <t>3199900089352</t>
  </si>
  <si>
    <t>นางสาวเพ็ญลดา บุญสงกา</t>
  </si>
  <si>
    <t>1450200021847</t>
  </si>
  <si>
    <t>นายปรัชญา คงบาล</t>
  </si>
  <si>
    <t>3801200457886</t>
  </si>
  <si>
    <t>นายรุ่งศักดิ์ บุญสวน</t>
  </si>
  <si>
    <t>3100201715175</t>
  </si>
  <si>
    <t>นางสาวสุทิสา สนธิสง่า</t>
  </si>
  <si>
    <t>3199900019087</t>
  </si>
  <si>
    <t>นางยุวรี ปานกระโทก</t>
  </si>
  <si>
    <t>5401699001429</t>
  </si>
  <si>
    <t>นางอำไพ เอกาพันธ์</t>
  </si>
  <si>
    <t>3409900379510</t>
  </si>
  <si>
    <t>นางม่านแก้ว สุริยะ</t>
  </si>
  <si>
    <t>3470800563540</t>
  </si>
  <si>
    <t>นางสาววัชรีย์พร บุญสืบ</t>
  </si>
  <si>
    <t>3409900379480</t>
  </si>
  <si>
    <t>นางสุทธิ์ธิดา จำปาวงศ์</t>
  </si>
  <si>
    <t>3400100890173</t>
  </si>
  <si>
    <t>นายทองหล่อ ซื่อดี</t>
  </si>
  <si>
    <t>3400100552871</t>
  </si>
  <si>
    <t>นางสาวสุชีรา ศรอินทร์</t>
  </si>
  <si>
    <t>3409900379170</t>
  </si>
  <si>
    <t>นางสาวสุคนธ์ทิพย์ ยิ้มย่อง</t>
  </si>
  <si>
    <t>3400700718835</t>
  </si>
  <si>
    <t>นางสุดารัตน์ สงวนแก้ว</t>
  </si>
  <si>
    <t>3340100031619</t>
  </si>
  <si>
    <t>นางสาวพลอยไพลิน ยิ้มย่อง</t>
  </si>
  <si>
    <t>1400700144786</t>
  </si>
  <si>
    <t>นายวิรชาติ เก่งกว่าสิงห์</t>
  </si>
  <si>
    <t>3401700303284</t>
  </si>
  <si>
    <t>นายยุทธนา ยิ้มย่อง</t>
  </si>
  <si>
    <t>3400700718843</t>
  </si>
  <si>
    <t>นายสิริวัฑฒ วัฒนลักษณ์</t>
  </si>
  <si>
    <t>3450600377360</t>
  </si>
  <si>
    <t>นางสาวฐาณิญา ตันติเสวี</t>
  </si>
  <si>
    <t>3409900379439</t>
  </si>
  <si>
    <t>นางวงเดือน กฤษหมื่นไว</t>
  </si>
  <si>
    <t>3300900120853</t>
  </si>
  <si>
    <t>นางสาววันเพ็ญ สิทธิวงศ์</t>
  </si>
  <si>
    <t>3300300129361</t>
  </si>
  <si>
    <t>นางสาวรัศมี บัวโคกสูง</t>
  </si>
  <si>
    <t>3300100068423</t>
  </si>
  <si>
    <t>นายกว้าง แสนศรี</t>
  </si>
  <si>
    <t>3301600420631</t>
  </si>
  <si>
    <t>นางสาวดวงทิพย์ บัวใจบุญ</t>
  </si>
  <si>
    <t>3300101939304</t>
  </si>
  <si>
    <t>นางมัทนา เติมลาภ</t>
  </si>
  <si>
    <t>3300100370880</t>
  </si>
  <si>
    <t>นางสมจริง อังกระโทก</t>
  </si>
  <si>
    <t>3300101253402</t>
  </si>
  <si>
    <t>นางสาววรรณธนี ศรีสุคนธรัตน์</t>
  </si>
  <si>
    <t>3160101037876</t>
  </si>
  <si>
    <t>3301700075928</t>
  </si>
  <si>
    <t>นางกฤศณา บำรุงชัย</t>
  </si>
  <si>
    <t>3360100010603</t>
  </si>
  <si>
    <t>นางสาวดาระณี แก้วยศ</t>
  </si>
  <si>
    <t>5451100018821</t>
  </si>
  <si>
    <t>นางพัชรินทร์ หุนกระโทก</t>
  </si>
  <si>
    <t>3310500099954</t>
  </si>
  <si>
    <t>นายสมาน ใสบาล</t>
  </si>
  <si>
    <t>3501000040094</t>
  </si>
  <si>
    <t>3809900161383</t>
  </si>
  <si>
    <t>นางจันทร์เพ็ญ ไพเมือง</t>
  </si>
  <si>
    <t>3320700791347</t>
  </si>
  <si>
    <t>สุมณฑา  อรุณรักษา</t>
  </si>
  <si>
    <t>นางสาวกมลกิจ จิตรามาศ</t>
  </si>
  <si>
    <t>3800800167661</t>
  </si>
  <si>
    <t>นางมลธิรา คำปล้อง</t>
  </si>
  <si>
    <t>3800900677896</t>
  </si>
  <si>
    <t>นายศุภชัย ศุกรวัติ</t>
  </si>
  <si>
    <t>3940200532169</t>
  </si>
  <si>
    <t>3930500729600</t>
  </si>
  <si>
    <t>นางสาวกัญญาณัฐ เจิมจวง</t>
  </si>
  <si>
    <t>3650100627560</t>
  </si>
  <si>
    <t>นางสาวสุรีรัตน์ ถนอมวงค์</t>
  </si>
  <si>
    <t>3630200216545</t>
  </si>
  <si>
    <t>นางสาวสุภาพร พลแก้ว</t>
  </si>
  <si>
    <t>3620600255661</t>
  </si>
  <si>
    <t>3620100179567</t>
  </si>
  <si>
    <t>2560100012215</t>
  </si>
  <si>
    <t>นางสาวศิริลักษณ์ สงวนศิลป์</t>
  </si>
  <si>
    <t>1509900495971</t>
  </si>
  <si>
    <t>นายวีระศักดิ์ การิน</t>
  </si>
  <si>
    <t>นางไพริน ไชยสมาน</t>
  </si>
  <si>
    <t>4770100004144</t>
  </si>
  <si>
    <t>นางสาวเอื้อมฟ้า นามโพธิ์</t>
  </si>
  <si>
    <t>1309700022353</t>
  </si>
  <si>
    <t>นายยุทธพล ชูเก็น</t>
  </si>
  <si>
    <t>3930500100809</t>
  </si>
  <si>
    <t>นางสาวอุบล ไล้ทอง</t>
  </si>
  <si>
    <t>3610700363806</t>
  </si>
  <si>
    <t>นายสุจิน ศรีแปลก</t>
  </si>
  <si>
    <t>1709900185082</t>
  </si>
  <si>
    <t>นางสาวณัชชา กองอุนนท์</t>
  </si>
  <si>
    <t>3190900405582</t>
  </si>
  <si>
    <t>นายปราโมทย์ บุญนิวัฒน์</t>
  </si>
  <si>
    <t>3330700020740</t>
  </si>
  <si>
    <t>นางสาวดวงใจ ศิลปขันธ์</t>
  </si>
  <si>
    <t>3200900242356</t>
  </si>
  <si>
    <t>นางสาวพิชญา ทิพย์ชัย</t>
  </si>
  <si>
    <t>3650100566781</t>
  </si>
  <si>
    <t>นางสาวสิริกัลยา ชินกลาง</t>
  </si>
  <si>
    <t>3300600250875</t>
  </si>
  <si>
    <t>นางสาวพันธิตรา บุญเรือง</t>
  </si>
  <si>
    <t>3510100588702</t>
  </si>
  <si>
    <t>นางสยุมพร ศีลสมบูรณ์</t>
  </si>
  <si>
    <t>5101400055199</t>
  </si>
  <si>
    <t>นายประสิทธิ์ ศรีแสง</t>
  </si>
  <si>
    <t>3431000240291</t>
  </si>
  <si>
    <t>นางสาววิภาพร จันทรเสนา</t>
  </si>
  <si>
    <t>1410400004423</t>
  </si>
  <si>
    <t>นางเยาวลักษณ์ แสงเขียว</t>
  </si>
  <si>
    <t>3480600329411</t>
  </si>
  <si>
    <t>นางสาวศุภนันท์ บุญอากาศ</t>
  </si>
  <si>
    <t>1320500091361</t>
  </si>
  <si>
    <t>นายเกรียงไกร ล้านกันทา</t>
  </si>
  <si>
    <t>5521090004890</t>
  </si>
  <si>
    <t>นายธนา เข็มพิลา</t>
  </si>
  <si>
    <t>3309900936649</t>
  </si>
  <si>
    <t>นางสาวศรัญญา สุขเพิ่ม</t>
  </si>
  <si>
    <t>1309900420611</t>
  </si>
  <si>
    <t>นางสาวกนกวรรณ ยะพรม</t>
  </si>
  <si>
    <t>1509900698812</t>
  </si>
  <si>
    <t>นายศักดิ์อุบล ศรีขาว</t>
  </si>
  <si>
    <t>3340400588066</t>
  </si>
  <si>
    <t>นางมาริน ทิพย์เนตร</t>
  </si>
  <si>
    <t>1101400798334</t>
  </si>
  <si>
    <t>นายทนงศักดิ์ ไชยสงคราม</t>
  </si>
  <si>
    <t>3341500108415</t>
  </si>
  <si>
    <t>1309900394718</t>
  </si>
  <si>
    <t>นายธนัช ปิ่นทอง</t>
  </si>
  <si>
    <t>3900100355371</t>
  </si>
  <si>
    <t>นายธเนษฐ คูรัตนศิริ</t>
  </si>
  <si>
    <t>1709900188731</t>
  </si>
  <si>
    <t>นางสาวจิฏารินทร์ ประทุมชาติ</t>
  </si>
  <si>
    <t>3341600123092</t>
  </si>
  <si>
    <t>นายเจษฎา ปานสีใหม</t>
  </si>
  <si>
    <t>3809900194290</t>
  </si>
  <si>
    <t>นางสาววิชุตา หวังแห</t>
  </si>
  <si>
    <t>1900300024410</t>
  </si>
  <si>
    <t>นายศรัณย์ เซ่งตระกูล</t>
  </si>
  <si>
    <t>3809900398162</t>
  </si>
  <si>
    <t>นางประภาศรี พัทสระ</t>
  </si>
  <si>
    <t>3869900059431</t>
  </si>
  <si>
    <t>นางสาวพรพิรา ดอเลาะ</t>
  </si>
  <si>
    <t>3969900026094</t>
  </si>
  <si>
    <t>3900100297265</t>
  </si>
  <si>
    <t>นางสาวสุนันทา ทองโอ่</t>
  </si>
  <si>
    <t>3959900450082</t>
  </si>
  <si>
    <t>นางพรทิพย์ แก้วใหม่</t>
  </si>
  <si>
    <t>3900200231363</t>
  </si>
  <si>
    <t>5961199003282</t>
  </si>
  <si>
    <t>3321100097891</t>
  </si>
  <si>
    <t>นางสาวฐาณิญา  ตันติเสวี</t>
  </si>
  <si>
    <t>นางวิภาวี  ขาวดี</t>
  </si>
  <si>
    <t>นางกรกมล  มัชฌิมาภิโร</t>
  </si>
  <si>
    <t>นางสาววิภาพร  จันทรเสนา</t>
  </si>
  <si>
    <t>นายธเนษฐ  คูรัตนศิริ</t>
  </si>
  <si>
    <t>นายเอกธงชัย  ขาวสอาด</t>
  </si>
  <si>
    <t xml:space="preserve">นางสาวนารี  ตันทะศิลป์ </t>
  </si>
  <si>
    <t>นางสาวลัคนาพร  ขุนพิพิธ</t>
  </si>
  <si>
    <t>ว่าที่ร้อยตรีหญิงสมใจ  จั่วนาน</t>
  </si>
  <si>
    <t>นายศรัณวิชญ์  พึ่งภักดิ์ชินเกษม</t>
  </si>
  <si>
    <t>นางสาวภาวิดา  สายโอภาศ</t>
  </si>
  <si>
    <t>นายตรีนัยน์  นพรัตน์</t>
  </si>
  <si>
    <t>นางสาววรรณิศา  สายแก้ว</t>
  </si>
  <si>
    <t xml:space="preserve">นางสาวศิริพร  สืบเสระ </t>
  </si>
  <si>
    <t xml:space="preserve">นายเกียรติพงศ์  อินมา </t>
  </si>
  <si>
    <t>นางสาววรรณระวี  สุขโหมด</t>
  </si>
  <si>
    <t>นางพวงแก้ว  ทรัพย์ประเสริฐ</t>
  </si>
  <si>
    <t>นายศิริพล  ยิ้มดี</t>
  </si>
  <si>
    <t>นายสังเวียน  กฤษวัฒนานนท์</t>
  </si>
  <si>
    <t>นายอรรถพงศ์  อุดม</t>
  </si>
  <si>
    <t xml:space="preserve">นายนพดล  กันทะสาร </t>
  </si>
  <si>
    <t>นายชัยพัทธ์  เชื้อเขียว</t>
  </si>
  <si>
    <t xml:space="preserve">นายช่างเครื่องกล </t>
  </si>
  <si>
    <t xml:space="preserve">ช่างเจาะบ่อบาดาล </t>
  </si>
  <si>
    <t>นางสาวพรพรหม  รักษาศิลป์</t>
  </si>
  <si>
    <t>นางสาวประเสริฐบัว  เอี้ยวประเสริฐ</t>
  </si>
  <si>
    <t>ว่าที่ร้อยตรีปรีดี  คำดี</t>
  </si>
  <si>
    <t xml:space="preserve">นายพรรษา  รอดตัว </t>
  </si>
  <si>
    <t>นายสมบูรณ์  ดอกตาลยงค์</t>
  </si>
  <si>
    <t xml:space="preserve">นายช่างเทคนิค </t>
  </si>
  <si>
    <t>นายอิศราวุธ  วงษ์มณี</t>
  </si>
  <si>
    <t>นายธนาชัย  อินตาพวง</t>
  </si>
  <si>
    <t>นายชาติพยัคฆ์  ไชยหงษ์</t>
  </si>
  <si>
    <t>นายนิรันดร์  ตาลงาม</t>
  </si>
  <si>
    <t xml:space="preserve">นายเกษฎา  กุลบุตร </t>
  </si>
  <si>
    <t>นายชัยมงคล  ศรีหวัง</t>
  </si>
  <si>
    <t>นางสาวปานชีวา  ปารัว</t>
  </si>
  <si>
    <t>นายชัยยศ  คำนา</t>
  </si>
  <si>
    <t xml:space="preserve">นายชาตรี  ไกรรอด </t>
  </si>
  <si>
    <t>นายโกศล  ละอองทอง</t>
  </si>
  <si>
    <t>นายสำฤทธิ์  เสทียนรัมย์</t>
  </si>
  <si>
    <t xml:space="preserve">นายศิริเดช  ศิริปรุ </t>
  </si>
  <si>
    <t>นายพฤฒิ  แก้วจันทร์</t>
  </si>
  <si>
    <t>นางกมลพรรณ  เศียรอุ่น</t>
  </si>
  <si>
    <t>นายสมยศ  รัดบ้านด่าน</t>
  </si>
  <si>
    <t>นายจิรกิตต์  แก้วสวัสดิ์</t>
  </si>
  <si>
    <t>นายกิตติพล  หนูดำ</t>
  </si>
  <si>
    <t xml:space="preserve">นายนิกร  กลับกล่อม </t>
  </si>
  <si>
    <t>นายธีระพงษ์  ลาวเพชร</t>
  </si>
  <si>
    <t>นายล้อมพงศ์  เกิดชูกุล</t>
  </si>
  <si>
    <t>นายสุธา  จันทร์ประเสริฐ</t>
  </si>
  <si>
    <t>นายช่างเครื่องกล</t>
  </si>
  <si>
    <t>นายบัญชา  ลังกาเปี้ย</t>
  </si>
  <si>
    <t>นายวทัญญู  มะลิขาว</t>
  </si>
  <si>
    <t>นายคณเดช  หน่อเทพ</t>
  </si>
  <si>
    <t xml:space="preserve">นายจีรณะ  น้อยรอด </t>
  </si>
  <si>
    <t>ช่างเจาะบ่อบาดาล</t>
  </si>
  <si>
    <t>นายนิคม  ล้นเหลือ</t>
  </si>
  <si>
    <t>นางสาวสุจินดา  วันชะเอม</t>
  </si>
  <si>
    <t>นายนพดล  ทิพย์เนตร</t>
  </si>
  <si>
    <t>นายพงษ์พัฒน์  หลำหนู</t>
  </si>
  <si>
    <t>นายชูเกียรติ  จอน้อย</t>
  </si>
  <si>
    <t>นายสุรเชษฐ์  ช้อยบัวงาม</t>
  </si>
  <si>
    <t>นายนารเรศ  บุญช่วย</t>
  </si>
  <si>
    <t>นายมาโนช  วีระเชื้อ</t>
  </si>
  <si>
    <t>นางสาวกรรณิการ์  ดิ่งกลาง</t>
  </si>
  <si>
    <t>นายศิวัช  ดวงศร</t>
  </si>
  <si>
    <t>นายพงศ์พันธุ์  ชูทรัพย์</t>
  </si>
  <si>
    <t>นายปิยะวัฒน์  เพียรปรุ</t>
  </si>
  <si>
    <t xml:space="preserve">นายพรชัย  วังสันต์ </t>
  </si>
  <si>
    <t>นายวัลลภ  แสงเงิน</t>
  </si>
  <si>
    <t>นางสาวเจริญศรี  มันทะรา</t>
  </si>
  <si>
    <t>นายสมัคร  แสนศรี</t>
  </si>
  <si>
    <t>นายธงไชย  พรหมโสภา</t>
  </si>
  <si>
    <t>นายอนุพงษ์  แสนดวง</t>
  </si>
  <si>
    <t>นายอิทธิพล  อุ่นสวาด</t>
  </si>
  <si>
    <t>นายชากฤช  นาคคชฤทธิ์</t>
  </si>
  <si>
    <t>นายอภิวัฒน์  อินตาจัด</t>
  </si>
  <si>
    <t xml:space="preserve">นายทศพล  ดาบพิมพ์ศรี </t>
  </si>
  <si>
    <t>นายประเสริฐ  ศิริดล</t>
  </si>
  <si>
    <t>นายเมธี  บุญเริ่ม</t>
  </si>
  <si>
    <t>นายกิตติชัย  ประทุมชาติ</t>
  </si>
  <si>
    <t>นายธวัชชัย  สืบสร้อย</t>
  </si>
  <si>
    <t xml:space="preserve">นายหนุ่ม  โกสีนาม </t>
  </si>
  <si>
    <t>นายยุทธพร  ไชยธงรัตน์</t>
  </si>
  <si>
    <t>นางสาวศศิกานต์  สายสหัส</t>
  </si>
  <si>
    <t>นายกวี  เพชรแสวง</t>
  </si>
  <si>
    <t>นายธนากร  ทองสาย</t>
  </si>
  <si>
    <t xml:space="preserve">นายสุรศักดิ์  เหมือนกู้ </t>
  </si>
  <si>
    <t>นายนิรัตน์  รอดแก้ว</t>
  </si>
  <si>
    <t>นายวีระศักดิ์  การิน</t>
  </si>
  <si>
    <t>3100500693441</t>
  </si>
  <si>
    <t>1700400143846</t>
  </si>
  <si>
    <t>1100600177561</t>
  </si>
  <si>
    <t>1800300042681</t>
  </si>
  <si>
    <t>1100500606649</t>
  </si>
  <si>
    <t>1330500086414</t>
  </si>
  <si>
    <t>1102001653121</t>
  </si>
  <si>
    <t>1549900115094</t>
  </si>
  <si>
    <t>1102001014101</t>
  </si>
  <si>
    <t>394020061917 5</t>
  </si>
  <si>
    <t>5700790025625</t>
  </si>
  <si>
    <t>1309900731226</t>
  </si>
  <si>
    <t>1489900140031</t>
  </si>
  <si>
    <t>1101800117369</t>
  </si>
  <si>
    <t>3700100627216</t>
  </si>
  <si>
    <t>3102200154317</t>
  </si>
  <si>
    <t>3540700303642</t>
  </si>
  <si>
    <t>3361300200091</t>
  </si>
  <si>
    <t>1900100086900</t>
  </si>
  <si>
    <t>3630100636453</t>
  </si>
  <si>
    <t>3309900720751</t>
  </si>
  <si>
    <t>3720100106704</t>
  </si>
  <si>
    <t>3650500342473</t>
  </si>
  <si>
    <t>3190500004289</t>
  </si>
  <si>
    <t>3311000915630</t>
  </si>
  <si>
    <t>2841500017263</t>
  </si>
  <si>
    <t>1930800037146</t>
  </si>
  <si>
    <t>1539900024340</t>
  </si>
  <si>
    <t>1729900209232</t>
  </si>
  <si>
    <t>1700300036444</t>
  </si>
  <si>
    <t>3480200277198</t>
  </si>
  <si>
    <t>3400200069307</t>
  </si>
  <si>
    <t>1470800107441</t>
  </si>
  <si>
    <t>1460500128523</t>
  </si>
  <si>
    <t>3341200100290</t>
  </si>
  <si>
    <t>3900100250269</t>
  </si>
  <si>
    <t>3521300020717</t>
  </si>
  <si>
    <t>3570100656013</t>
  </si>
  <si>
    <t>1150600100771</t>
  </si>
  <si>
    <t>5180100036198</t>
  </si>
  <si>
    <t>3720500005123</t>
  </si>
  <si>
    <t>3199900005132</t>
  </si>
  <si>
    <t>1451100125285</t>
  </si>
  <si>
    <t>3350800309610</t>
  </si>
  <si>
    <t>1679900219913</t>
  </si>
  <si>
    <t>3400100824201</t>
  </si>
  <si>
    <t>1220400093410</t>
  </si>
  <si>
    <t>3310700876385</t>
  </si>
  <si>
    <t>1300600016728</t>
  </si>
  <si>
    <t>1749900242213</t>
  </si>
  <si>
    <t>1920400139715</t>
  </si>
  <si>
    <t>1840600052321</t>
  </si>
  <si>
    <t>3801300281488</t>
  </si>
  <si>
    <t>3920700174555</t>
  </si>
  <si>
    <t>1529900058317</t>
  </si>
  <si>
    <t>1659900091615</t>
  </si>
  <si>
    <t>1660500121845</t>
  </si>
  <si>
    <t>5640500007913</t>
  </si>
  <si>
    <t>3750200050590</t>
  </si>
  <si>
    <t>1269900107639</t>
  </si>
  <si>
    <t>1700400139334</t>
  </si>
  <si>
    <t>3700701038363</t>
  </si>
  <si>
    <t>1670600137816</t>
  </si>
  <si>
    <t>5300100071773</t>
  </si>
  <si>
    <t>3251200507960</t>
  </si>
  <si>
    <t>3220300388759</t>
  </si>
  <si>
    <t>1301600057352</t>
  </si>
  <si>
    <t>1479900017166</t>
  </si>
  <si>
    <t>3470300227354</t>
  </si>
  <si>
    <t>3410100323252</t>
  </si>
  <si>
    <t>3341500759521</t>
  </si>
  <si>
    <t>1341600082284</t>
  </si>
  <si>
    <t>3341500748490</t>
  </si>
  <si>
    <t>5320500036479</t>
  </si>
  <si>
    <t>1930900010231</t>
  </si>
  <si>
    <t>1939900153197</t>
  </si>
  <si>
    <t>1930300118279</t>
  </si>
  <si>
    <t>1640600083601</t>
  </si>
  <si>
    <t>1639900092344</t>
  </si>
  <si>
    <t>1571100068736</t>
  </si>
  <si>
    <t>1100800162495</t>
  </si>
  <si>
    <t>สำนักทรัพยากรน้ำบาดาล เขต 1 (ลำปาง)</t>
  </si>
  <si>
    <t>สำนักทรัพยากรน้ำบาดาล เขต 3 (สระบุรี)</t>
  </si>
  <si>
    <t>สำนักทรัพยากรน้ำบาดาล เขต 4 (ขอนแก่น)</t>
  </si>
  <si>
    <t>สำนักทรัพยากรน้ำบาดาล เขต 5 (นครราชสีมา)</t>
  </si>
  <si>
    <t>สำนักทรัพยากรน้ำบาดาล เขต 6 (ตรัง)</t>
  </si>
  <si>
    <t>สำนักทรัพยากรน้ำบาดาล เขต 7 (กำแพงเพชร)</t>
  </si>
  <si>
    <t>สำนักทรัพยากรน้ำบาดาล เขต 8 (ราชบุรี)</t>
  </si>
  <si>
    <t>สำนักทรัพยากรน้ำบาดาล เขต 9 (ระยอง)</t>
  </si>
  <si>
    <t>สำนักทรัพยากรน้ำบาดาล เขต 10 (อุดรธานี)</t>
  </si>
  <si>
    <t>สำนักทรัพยากรน้ำบาดาล เขต 11 (อุบลราชธานี)</t>
  </si>
  <si>
    <t>สำนักทรัพยากรน้ำบาดาล เขต 12 (สงขลา)</t>
  </si>
  <si>
    <t>สำนักทรัพยากรน้ำบาดาล เขต 2 (สุพรรณบุรี)</t>
  </si>
  <si>
    <t>นายธาตรี  เดชอุ่ม</t>
  </si>
  <si>
    <t>นางวัชรีย์พร  คงเจริญ</t>
  </si>
  <si>
    <t>นายกฤษณพงศ์ ทาวรัตน์</t>
  </si>
  <si>
    <t>3720500126206</t>
  </si>
  <si>
    <t>จำนวนเงินที่ปรับ(ปัดเศษ)</t>
  </si>
  <si>
    <t>จำนวนเงินที่ปรับ</t>
  </si>
  <si>
    <t>ณ วันที่ 1 กันยายน 2558</t>
  </si>
  <si>
    <t>นายดนตรี  พลเภรี</t>
  </si>
  <si>
    <t>นายสิรวิชญ์  ศรีสุวรรณ</t>
  </si>
  <si>
    <t>นายจิระศักดิ์  พ่วงพี</t>
  </si>
  <si>
    <t>บัญชีรายชื่อพนักงานราชการในการประเมินผลการปฏิบัติงานและการเลื่อนค่าตอบแทน รอบการประเมินที่ 2 ปี งบประมาณ 2558</t>
  </si>
  <si>
    <t>ลำดับ</t>
  </si>
  <si>
    <t>บัญชีสรุปวันลาและการมาทำงานของพนักงานราชการ ประจำปีงบประมาณ พ.ศ. 2558</t>
  </si>
  <si>
    <t>สังกัด ................................................................................................</t>
  </si>
  <si>
    <t xml:space="preserve">ชื่อ - สกุล </t>
  </si>
  <si>
    <t>ตำแหน่ง</t>
  </si>
  <si>
    <t>เลขที่</t>
  </si>
  <si>
    <t>รอบการประเมิน</t>
  </si>
  <si>
    <t>สรุป</t>
  </si>
  <si>
    <t>ที่</t>
  </si>
  <si>
    <t>ครั้งที่ 1</t>
  </si>
  <si>
    <t>ครั้งที่ 2</t>
  </si>
  <si>
    <t>ทั้งปีงบประมาณ</t>
  </si>
  <si>
    <t>ป่วย</t>
  </si>
  <si>
    <t>กิจ</t>
  </si>
  <si>
    <t>ขาด</t>
  </si>
  <si>
    <t>สาย</t>
  </si>
  <si>
    <t>ลงชื่อ..............................................................................................</t>
  </si>
  <si>
    <t xml:space="preserve">      (.............................................................................................)</t>
  </si>
  <si>
    <t>ตำแหน่ง.........................................................................................</t>
  </si>
  <si>
    <t xml:space="preserve">         ผู้อำนวยการสำนัก / ผู้อำนวยการกอง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</si>
</sst>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1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3"/>
      <name val="TH SarabunIT๙"/>
      <family val="2"/>
    </font>
    <font>
      <sz val="13"/>
      <name val="TH SarabunIT๙"/>
      <family val="2"/>
    </font>
    <font>
      <b/>
      <u/>
      <sz val="13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/>
    <xf numFmtId="0" fontId="1" fillId="0" borderId="0" applyFill="0"/>
    <xf numFmtId="0" fontId="1" fillId="0" borderId="0"/>
    <xf numFmtId="0" fontId="1" fillId="0" borderId="0" applyFill="0"/>
    <xf numFmtId="0" fontId="1" fillId="0" borderId="0"/>
    <xf numFmtId="0" fontId="1" fillId="0" borderId="0"/>
    <xf numFmtId="0" fontId="1" fillId="0" borderId="0"/>
    <xf numFmtId="0" fontId="1" fillId="0" borderId="0" applyFill="0"/>
    <xf numFmtId="0" fontId="3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 applyFill="0"/>
    <xf numFmtId="0" fontId="1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27" applyFont="1" applyFill="1" applyAlignment="1"/>
    <xf numFmtId="0" fontId="6" fillId="0" borderId="0" xfId="0" applyFont="1" applyFill="1" applyBorder="1"/>
    <xf numFmtId="0" fontId="5" fillId="0" borderId="0" xfId="14" applyFont="1" applyFill="1" applyBorder="1" applyAlignment="1">
      <alignment horizontal="center"/>
    </xf>
    <xf numFmtId="1" fontId="5" fillId="0" borderId="0" xfId="14" applyNumberFormat="1" applyFont="1" applyFill="1" applyBorder="1" applyAlignment="1">
      <alignment horizontal="center"/>
    </xf>
    <xf numFmtId="188" fontId="5" fillId="0" borderId="0" xfId="14" applyNumberFormat="1" applyFont="1" applyFill="1" applyBorder="1" applyAlignment="1">
      <alignment horizontal="center"/>
    </xf>
    <xf numFmtId="0" fontId="5" fillId="0" borderId="1" xfId="14" applyFont="1" applyFill="1" applyBorder="1" applyAlignment="1">
      <alignment horizontal="center" vertical="center" wrapText="1"/>
    </xf>
    <xf numFmtId="1" fontId="5" fillId="0" borderId="1" xfId="14" applyNumberFormat="1" applyFont="1" applyFill="1" applyBorder="1" applyAlignment="1">
      <alignment horizontal="center" vertical="center" wrapText="1"/>
    </xf>
    <xf numFmtId="188" fontId="5" fillId="0" borderId="1" xfId="14" applyNumberFormat="1" applyFont="1" applyFill="1" applyBorder="1" applyAlignment="1">
      <alignment horizontal="center" vertical="center" wrapText="1"/>
    </xf>
    <xf numFmtId="4" fontId="5" fillId="0" borderId="1" xfId="14" applyNumberFormat="1" applyFont="1" applyFill="1" applyBorder="1" applyAlignment="1">
      <alignment horizontal="center" vertical="top" wrapText="1"/>
    </xf>
    <xf numFmtId="0" fontId="5" fillId="0" borderId="1" xfId="14" applyFont="1" applyFill="1" applyBorder="1" applyAlignment="1">
      <alignment horizontal="center" vertical="top" wrapText="1"/>
    </xf>
    <xf numFmtId="0" fontId="5" fillId="0" borderId="0" xfId="1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2" xfId="14" applyFont="1" applyFill="1" applyBorder="1" applyAlignment="1">
      <alignment horizontal="center" vertical="top" wrapText="1"/>
    </xf>
    <xf numFmtId="1" fontId="6" fillId="0" borderId="2" xfId="14" applyNumberFormat="1" applyFont="1" applyFill="1" applyBorder="1" applyAlignment="1">
      <alignment horizontal="center" vertical="top" wrapText="1"/>
    </xf>
    <xf numFmtId="0" fontId="7" fillId="0" borderId="2" xfId="14" applyFont="1" applyFill="1" applyBorder="1" applyAlignment="1">
      <alignment horizontal="left" vertical="top"/>
    </xf>
    <xf numFmtId="188" fontId="6" fillId="0" borderId="2" xfId="14" applyNumberFormat="1" applyFont="1" applyFill="1" applyBorder="1" applyAlignment="1">
      <alignment horizontal="center" vertical="top" wrapText="1"/>
    </xf>
    <xf numFmtId="4" fontId="6" fillId="0" borderId="2" xfId="14" applyNumberFormat="1" applyFont="1" applyFill="1" applyBorder="1" applyAlignment="1">
      <alignment horizontal="center" vertical="top" wrapText="1"/>
    </xf>
    <xf numFmtId="187" fontId="6" fillId="0" borderId="2" xfId="14" applyNumberFormat="1" applyFont="1" applyFill="1" applyBorder="1" applyAlignment="1">
      <alignment horizontal="center" vertical="top" wrapText="1"/>
    </xf>
    <xf numFmtId="0" fontId="6" fillId="0" borderId="0" xfId="14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2" xfId="14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/>
    <xf numFmtId="0" fontId="6" fillId="0" borderId="2" xfId="14" applyFont="1" applyFill="1" applyBorder="1" applyAlignment="1">
      <alignment horizontal="center"/>
    </xf>
    <xf numFmtId="188" fontId="6" fillId="0" borderId="2" xfId="21" applyNumberFormat="1" applyFont="1" applyFill="1" applyBorder="1" applyAlignment="1">
      <alignment horizontal="center"/>
    </xf>
    <xf numFmtId="4" fontId="5" fillId="0" borderId="2" xfId="21" applyNumberFormat="1" applyFont="1" applyFill="1" applyBorder="1" applyAlignment="1">
      <alignment horizontal="center"/>
    </xf>
    <xf numFmtId="10" fontId="6" fillId="0" borderId="2" xfId="30" applyNumberFormat="1" applyFont="1" applyFill="1" applyBorder="1" applyAlignment="1">
      <alignment horizontal="center"/>
    </xf>
    <xf numFmtId="43" fontId="6" fillId="0" borderId="2" xfId="21" applyNumberFormat="1" applyFont="1" applyFill="1" applyBorder="1"/>
    <xf numFmtId="187" fontId="6" fillId="0" borderId="2" xfId="21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10" fontId="6" fillId="0" borderId="2" xfId="29" applyNumberFormat="1" applyFont="1" applyFill="1" applyBorder="1" applyAlignment="1">
      <alignment horizontal="center"/>
    </xf>
    <xf numFmtId="187" fontId="6" fillId="0" borderId="0" xfId="21" applyNumberFormat="1" applyFont="1" applyFill="1" applyBorder="1"/>
    <xf numFmtId="43" fontId="6" fillId="0" borderId="2" xfId="0" applyNumberFormat="1" applyFont="1" applyFill="1" applyBorder="1" applyAlignment="1">
      <alignment horizontal="center" vertical="center"/>
    </xf>
    <xf numFmtId="43" fontId="6" fillId="0" borderId="2" xfId="14" applyNumberFormat="1" applyFont="1" applyFill="1" applyBorder="1" applyAlignment="1">
      <alignment horizontal="center" vertical="top" wrapText="1"/>
    </xf>
    <xf numFmtId="43" fontId="6" fillId="0" borderId="0" xfId="14" applyNumberFormat="1" applyFont="1" applyFill="1" applyBorder="1" applyAlignment="1">
      <alignment horizontal="center" vertical="top" wrapText="1"/>
    </xf>
    <xf numFmtId="0" fontId="6" fillId="0" borderId="2" xfId="28" applyFont="1" applyFill="1" applyBorder="1"/>
    <xf numFmtId="3" fontId="6" fillId="0" borderId="2" xfId="18" applyNumberFormat="1" applyFont="1" applyFill="1" applyBorder="1" applyAlignment="1">
      <alignment horizontal="center"/>
    </xf>
    <xf numFmtId="0" fontId="6" fillId="0" borderId="2" xfId="28" applyFont="1" applyFill="1" applyBorder="1" applyAlignment="1">
      <alignment horizontal="center"/>
    </xf>
    <xf numFmtId="43" fontId="6" fillId="0" borderId="0" xfId="0" applyNumberFormat="1" applyFont="1" applyFill="1" applyBorder="1"/>
    <xf numFmtId="0" fontId="6" fillId="0" borderId="2" xfId="28" applyFont="1" applyFill="1" applyBorder="1" applyAlignment="1">
      <alignment horizontal="left"/>
    </xf>
    <xf numFmtId="0" fontId="6" fillId="0" borderId="2" xfId="24" applyFont="1" applyFill="1" applyBorder="1" applyAlignment="1">
      <alignment horizontal="left"/>
    </xf>
    <xf numFmtId="188" fontId="6" fillId="0" borderId="5" xfId="21" applyNumberFormat="1" applyFont="1" applyFill="1" applyBorder="1" applyAlignment="1">
      <alignment horizontal="center"/>
    </xf>
    <xf numFmtId="4" fontId="6" fillId="0" borderId="2" xfId="2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quotePrefix="1" applyFont="1" applyFill="1" applyBorder="1" applyAlignment="1">
      <alignment horizontal="center"/>
    </xf>
    <xf numFmtId="188" fontId="6" fillId="0" borderId="2" xfId="18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/>
    </xf>
    <xf numFmtId="0" fontId="6" fillId="0" borderId="3" xfId="0" applyFont="1" applyFill="1" applyBorder="1" applyAlignment="1">
      <alignment horizontal="center"/>
    </xf>
    <xf numFmtId="0" fontId="6" fillId="0" borderId="3" xfId="24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 vertical="top"/>
    </xf>
    <xf numFmtId="3" fontId="6" fillId="0" borderId="3" xfId="18" applyNumberFormat="1" applyFont="1" applyFill="1" applyBorder="1" applyAlignment="1">
      <alignment horizontal="center"/>
    </xf>
    <xf numFmtId="0" fontId="6" fillId="0" borderId="3" xfId="28" applyFont="1" applyFill="1" applyBorder="1" applyAlignment="1">
      <alignment horizontal="center"/>
    </xf>
    <xf numFmtId="188" fontId="6" fillId="0" borderId="3" xfId="21" applyNumberFormat="1" applyFont="1" applyFill="1" applyBorder="1" applyAlignment="1">
      <alignment horizontal="center"/>
    </xf>
    <xf numFmtId="4" fontId="5" fillId="0" borderId="3" xfId="21" applyNumberFormat="1" applyFont="1" applyFill="1" applyBorder="1" applyAlignment="1">
      <alignment horizontal="center"/>
    </xf>
    <xf numFmtId="10" fontId="6" fillId="0" borderId="3" xfId="30" applyNumberFormat="1" applyFont="1" applyFill="1" applyBorder="1" applyAlignment="1">
      <alignment horizontal="center"/>
    </xf>
    <xf numFmtId="43" fontId="6" fillId="0" borderId="3" xfId="21" applyNumberFormat="1" applyFont="1" applyFill="1" applyBorder="1"/>
    <xf numFmtId="187" fontId="6" fillId="0" borderId="3" xfId="21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187" fontId="6" fillId="0" borderId="2" xfId="0" applyNumberFormat="1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left"/>
    </xf>
    <xf numFmtId="0" fontId="6" fillId="0" borderId="6" xfId="14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center"/>
    </xf>
    <xf numFmtId="0" fontId="6" fillId="0" borderId="2" xfId="14" applyFont="1" applyFill="1" applyBorder="1" applyAlignment="1">
      <alignment horizontal="left" wrapText="1"/>
    </xf>
    <xf numFmtId="0" fontId="6" fillId="0" borderId="2" xfId="14" applyFont="1" applyFill="1" applyBorder="1" applyAlignment="1">
      <alignment horizontal="center" wrapText="1"/>
    </xf>
    <xf numFmtId="43" fontId="6" fillId="0" borderId="2" xfId="21" applyNumberFormat="1" applyFont="1" applyFill="1" applyBorder="1" applyAlignment="1"/>
    <xf numFmtId="187" fontId="6" fillId="0" borderId="2" xfId="21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187" fontId="6" fillId="0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7" fontId="6" fillId="0" borderId="0" xfId="0" applyNumberFormat="1" applyFont="1" applyFill="1" applyBorder="1"/>
    <xf numFmtId="0" fontId="6" fillId="0" borderId="2" xfId="27" applyFont="1" applyFill="1" applyBorder="1" applyAlignment="1">
      <alignment horizontal="left"/>
    </xf>
    <xf numFmtId="0" fontId="6" fillId="0" borderId="2" xfId="27" applyFont="1" applyFill="1" applyBorder="1" applyAlignment="1">
      <alignment horizontal="center"/>
    </xf>
    <xf numFmtId="0" fontId="6" fillId="0" borderId="5" xfId="14" applyFont="1" applyFill="1" applyBorder="1" applyAlignment="1">
      <alignment horizontal="left"/>
    </xf>
    <xf numFmtId="0" fontId="6" fillId="0" borderId="5" xfId="14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5" xfId="0" applyFont="1" applyFill="1" applyBorder="1"/>
    <xf numFmtId="0" fontId="6" fillId="0" borderId="2" xfId="14" quotePrefix="1" applyFont="1" applyFill="1" applyBorder="1" applyAlignment="1">
      <alignment horizontal="left"/>
    </xf>
    <xf numFmtId="0" fontId="6" fillId="0" borderId="5" xfId="14" applyFont="1" applyFill="1" applyBorder="1" applyAlignment="1">
      <alignment horizontal="center"/>
    </xf>
    <xf numFmtId="4" fontId="5" fillId="0" borderId="6" xfId="21" applyNumberFormat="1" applyFont="1" applyFill="1" applyBorder="1" applyAlignment="1">
      <alignment horizontal="center"/>
    </xf>
    <xf numFmtId="0" fontId="6" fillId="0" borderId="3" xfId="14" applyFont="1" applyFill="1" applyBorder="1" applyAlignment="1">
      <alignment horizontal="left"/>
    </xf>
    <xf numFmtId="188" fontId="6" fillId="0" borderId="8" xfId="21" applyNumberFormat="1" applyFont="1" applyFill="1" applyBorder="1" applyAlignment="1">
      <alignment horizontal="center"/>
    </xf>
    <xf numFmtId="4" fontId="6" fillId="0" borderId="3" xfId="21" applyNumberFormat="1" applyFont="1" applyFill="1" applyBorder="1" applyAlignment="1">
      <alignment horizontal="center"/>
    </xf>
    <xf numFmtId="10" fontId="6" fillId="0" borderId="3" xfId="29" applyNumberFormat="1" applyFont="1" applyFill="1" applyBorder="1" applyAlignment="1">
      <alignment horizontal="center"/>
    </xf>
    <xf numFmtId="0" fontId="6" fillId="0" borderId="6" xfId="14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0" fontId="6" fillId="0" borderId="2" xfId="27" applyFont="1" applyFill="1" applyBorder="1"/>
    <xf numFmtId="0" fontId="6" fillId="0" borderId="2" xfId="14" applyFont="1" applyFill="1" applyBorder="1" applyAlignment="1" applyProtection="1">
      <alignment horizontal="left"/>
    </xf>
    <xf numFmtId="0" fontId="6" fillId="0" borderId="2" xfId="14" applyFont="1" applyFill="1" applyBorder="1" applyAlignment="1" applyProtection="1">
      <alignment horizontal="center"/>
    </xf>
    <xf numFmtId="0" fontId="6" fillId="0" borderId="2" xfId="27" applyFont="1" applyFill="1" applyBorder="1" applyAlignment="1">
      <alignment horizontal="left" vertical="top"/>
    </xf>
    <xf numFmtId="0" fontId="6" fillId="0" borderId="2" xfId="27" applyFont="1" applyFill="1" applyBorder="1" applyAlignment="1">
      <alignment horizontal="center" vertical="top"/>
    </xf>
    <xf numFmtId="0" fontId="6" fillId="0" borderId="3" xfId="27" applyFont="1" applyFill="1" applyBorder="1" applyAlignment="1">
      <alignment horizontal="left"/>
    </xf>
    <xf numFmtId="0" fontId="6" fillId="0" borderId="3" xfId="27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5" xfId="27" applyFont="1" applyFill="1" applyBorder="1" applyAlignment="1">
      <alignment horizontal="center"/>
    </xf>
    <xf numFmtId="188" fontId="6" fillId="0" borderId="2" xfId="14" applyNumberFormat="1" applyFont="1" applyFill="1" applyBorder="1" applyAlignment="1">
      <alignment horizontal="center"/>
    </xf>
    <xf numFmtId="0" fontId="6" fillId="0" borderId="0" xfId="14" applyFont="1" applyFill="1" applyBorder="1" applyAlignment="1">
      <alignment horizontal="right" vertical="top" wrapText="1"/>
    </xf>
    <xf numFmtId="1" fontId="6" fillId="0" borderId="2" xfId="0" applyNumberFormat="1" applyFont="1" applyFill="1" applyBorder="1" applyAlignment="1">
      <alignment horizontal="left" vertical="top"/>
    </xf>
    <xf numFmtId="0" fontId="6" fillId="0" borderId="3" xfId="0" applyFont="1" applyFill="1" applyBorder="1"/>
    <xf numFmtId="0" fontId="6" fillId="0" borderId="8" xfId="0" quotePrefix="1" applyFont="1" applyFill="1" applyBorder="1" applyAlignment="1">
      <alignment horizontal="center"/>
    </xf>
    <xf numFmtId="187" fontId="6" fillId="0" borderId="3" xfId="0" applyNumberFormat="1" applyFont="1" applyFill="1" applyBorder="1" applyAlignment="1">
      <alignment horizontal="center"/>
    </xf>
    <xf numFmtId="188" fontId="6" fillId="0" borderId="0" xfId="21" applyNumberFormat="1" applyFont="1" applyFill="1" applyBorder="1" applyAlignment="1">
      <alignment horizontal="center"/>
    </xf>
    <xf numFmtId="188" fontId="6" fillId="0" borderId="0" xfId="14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/>
    <xf numFmtId="188" fontId="6" fillId="0" borderId="2" xfId="1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top"/>
    </xf>
    <xf numFmtId="0" fontId="6" fillId="0" borderId="3" xfId="14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/>
    </xf>
    <xf numFmtId="1" fontId="6" fillId="0" borderId="5" xfId="14" applyNumberFormat="1" applyFont="1" applyFill="1" applyBorder="1" applyAlignment="1">
      <alignment horizontal="center" vertical="top" wrapText="1"/>
    </xf>
    <xf numFmtId="188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center"/>
    </xf>
    <xf numFmtId="188" fontId="6" fillId="0" borderId="7" xfId="0" applyNumberFormat="1" applyFont="1" applyFill="1" applyBorder="1" applyAlignment="1">
      <alignment horizontal="center"/>
    </xf>
    <xf numFmtId="0" fontId="6" fillId="0" borderId="2" xfId="14" applyFont="1" applyFill="1" applyBorder="1" applyAlignment="1">
      <alignment horizontal="left" vertical="top" wrapText="1"/>
    </xf>
    <xf numFmtId="188" fontId="6" fillId="0" borderId="2" xfId="14" applyNumberFormat="1" applyFont="1" applyFill="1" applyBorder="1" applyAlignment="1">
      <alignment horizontal="center" vertical="top"/>
    </xf>
    <xf numFmtId="0" fontId="6" fillId="0" borderId="2" xfId="27" applyFont="1" applyFill="1" applyBorder="1" applyAlignment="1">
      <alignment horizontal="left" vertical="center"/>
    </xf>
    <xf numFmtId="188" fontId="6" fillId="0" borderId="3" xfId="14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/>
    </xf>
    <xf numFmtId="0" fontId="6" fillId="0" borderId="2" xfId="10" applyFont="1" applyFill="1" applyBorder="1" applyAlignment="1">
      <alignment horizontal="left"/>
    </xf>
    <xf numFmtId="0" fontId="6" fillId="0" borderId="2" xfId="10" applyFont="1" applyFill="1" applyBorder="1" applyAlignment="1">
      <alignment horizontal="center"/>
    </xf>
    <xf numFmtId="0" fontId="6" fillId="0" borderId="2" xfId="10" applyFont="1" applyFill="1" applyBorder="1" applyAlignment="1">
      <alignment horizontal="left" wrapText="1"/>
    </xf>
    <xf numFmtId="0" fontId="6" fillId="0" borderId="2" xfId="10" applyFont="1" applyFill="1" applyBorder="1" applyAlignment="1">
      <alignment horizontal="center" wrapText="1"/>
    </xf>
    <xf numFmtId="1" fontId="6" fillId="0" borderId="2" xfId="21" applyNumberFormat="1" applyFont="1" applyFill="1" applyBorder="1" applyAlignment="1">
      <alignment horizontal="center" vertical="top"/>
    </xf>
    <xf numFmtId="188" fontId="6" fillId="0" borderId="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14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5" fillId="0" borderId="0" xfId="27" applyFont="1" applyFill="1" applyAlignment="1">
      <alignment horizontal="center"/>
    </xf>
    <xf numFmtId="0" fontId="5" fillId="0" borderId="0" xfId="14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10" fillId="0" borderId="3" xfId="0" applyFont="1" applyBorder="1"/>
  </cellXfs>
  <cellStyles count="31">
    <cellStyle name="Comma 2" xfId="1"/>
    <cellStyle name="Comma 2 2" xfId="2"/>
    <cellStyle name="Comma 2 3" xfId="3"/>
    <cellStyle name="Comma 3" xfId="4"/>
    <cellStyle name="Normal 10" xfId="5"/>
    <cellStyle name="Normal 11" xfId="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6" xfId="13"/>
    <cellStyle name="Normal 7" xfId="14"/>
    <cellStyle name="Normal 7 2" xfId="15"/>
    <cellStyle name="Normal 8" xfId="16"/>
    <cellStyle name="Normal 9" xfId="17"/>
    <cellStyle name="Normal_Book3" xfId="18"/>
    <cellStyle name="Percent 2" xfId="19"/>
    <cellStyle name="Percent 3" xfId="20"/>
    <cellStyle name="เครื่องหมายจุลภาค" xfId="21" builtinId="3"/>
    <cellStyle name="เครื่องหมายจุลภาค 2" xfId="22"/>
    <cellStyle name="เครื่องหมายจุลภาค 3" xfId="23"/>
    <cellStyle name="ปกติ" xfId="0" builtinId="0"/>
    <cellStyle name="ปกติ 2" xfId="24"/>
    <cellStyle name="ปกติ 3" xfId="25"/>
    <cellStyle name="ปกติ 3 2" xfId="26"/>
    <cellStyle name="ปกติ 4" xfId="27"/>
    <cellStyle name="ปกติ 5" xfId="28"/>
    <cellStyle name="เปอร์เซ็นต์" xfId="29" builtinId="5"/>
    <cellStyle name="เปอร์เซ็นต์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104775</xdr:colOff>
      <xdr:row>0</xdr:row>
      <xdr:rowOff>285750</xdr:rowOff>
    </xdr:from>
    <xdr:ext cx="1127760" cy="295209"/>
    <xdr:sp macro="" textlink="">
      <xdr:nvSpPr>
        <xdr:cNvPr id="2" name="TextBox 1"/>
        <xdr:cNvSpPr txBox="1"/>
      </xdr:nvSpPr>
      <xdr:spPr>
        <a:xfrm>
          <a:off x="8486775" y="285750"/>
          <a:ext cx="112776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แบบหมายเลข 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.&#3585;&#3614;&#3619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8.&#3626;&#3588;&#3610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9.&#3626;&#3614;&#3610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0.&#3626;&#3626;&#3611;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1.&#3626;&#3629;&#361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3.&#3648;&#3586;&#3605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4.&#3648;&#3586;&#3605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5.&#3648;&#3586;&#3605;%203%20-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6.&#3648;&#3586;&#3605;%2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7.&#3648;&#3586;&#3605;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8.&#3648;&#3586;&#3605;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3.&#3605;&#3626;&#3609;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0.&#3648;&#3586;&#3605;%207%20-%20Cop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0.&#3648;&#3586;&#3605;%2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1.&#3648;&#3586;&#3605;%2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2.&#3648;&#3586;&#3605;%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3.&#3648;&#3586;&#3605;%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24.&#3648;&#3586;&#3605;%2012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4.&#3585;&#3609;&#360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5.&#3626;&#3610;&#358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.&#3626;&#3656;&#3623;&#3609;&#3585;&#3621;&#3634;&#359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12.&#3585;&#3623;&#3609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7.&#3624;&#3607;&#3626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003/Downloads/&#3619;&#3623;&#3617;/2557/6.&#3585;&#3612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LOCALS~1/Temp/Rar$DI00.718/&#3611;&#3619;&#3632;&#3648;&#3617;&#3636;&#3609;&#3614;&#3609;&#3633;&#3585;&#3591;&#3634;&#3609;&#3619;&#3634;&#3594;&#3585;&#3634;&#3619;%20&#3588;&#3619;&#3633;&#3657;&#3591;&#3607;&#3637;&#3656;%202%20&#3611;&#3637;%20255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G2" t="str">
            <v>ค่าตอบแทนเต็มขั้น</v>
          </cell>
        </row>
        <row r="3">
          <cell r="G3" t="str">
            <v>กลุ่มงาน</v>
          </cell>
          <cell r="H3" t="str">
            <v>เงินเต็มชั้น</v>
          </cell>
        </row>
        <row r="4">
          <cell r="G4" t="str">
            <v>บริการ</v>
          </cell>
          <cell r="H4">
            <v>19430</v>
          </cell>
        </row>
        <row r="5">
          <cell r="G5" t="str">
            <v>เทคนิคทั่วไป</v>
          </cell>
          <cell r="H5">
            <v>23970</v>
          </cell>
        </row>
        <row r="6">
          <cell r="G6" t="str">
            <v>เทคนิคพิเศษ</v>
          </cell>
          <cell r="H6">
            <v>59790</v>
          </cell>
        </row>
        <row r="7">
          <cell r="G7" t="str">
            <v>บริหารทั่วไป</v>
          </cell>
          <cell r="H7">
            <v>33360</v>
          </cell>
        </row>
        <row r="8"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ข้อมูล (2)"/>
      <sheetName val="การลา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 ข้อมูล %  การเลื่อนค่าตอบแทน</v>
          </cell>
        </row>
      </sheetData>
      <sheetData sheetId="7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  <sheetName val="ข้อมูล กผ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0"/>
  <sheetViews>
    <sheetView tabSelected="1" zoomScale="120" zoomScaleNormal="120" workbookViewId="0">
      <selection activeCell="P6" sqref="P6"/>
    </sheetView>
  </sheetViews>
  <sheetFormatPr defaultRowHeight="16.5"/>
  <cols>
    <col min="1" max="1" width="5.25" style="2" customWidth="1"/>
    <col min="2" max="2" width="19.75" style="2" customWidth="1"/>
    <col min="3" max="3" width="14.875" style="129" hidden="1" customWidth="1"/>
    <col min="4" max="4" width="19.5" style="2" customWidth="1"/>
    <col min="5" max="5" width="10.125" style="114" customWidth="1"/>
    <col min="6" max="6" width="7.375" style="114" customWidth="1"/>
    <col min="7" max="7" width="8.5" style="111" hidden="1" customWidth="1"/>
    <col min="8" max="8" width="10.625" style="2" hidden="1" customWidth="1"/>
    <col min="9" max="9" width="8.5" style="114" hidden="1" customWidth="1"/>
    <col min="10" max="10" width="15" style="2" hidden="1" customWidth="1"/>
    <col min="11" max="11" width="13" style="2" hidden="1" customWidth="1"/>
    <col min="12" max="12" width="23.75" style="2" hidden="1" customWidth="1"/>
    <col min="13" max="13" width="0.125" style="2" hidden="1" customWidth="1"/>
    <col min="14" max="14" width="1.5" style="2" hidden="1" customWidth="1"/>
    <col min="15" max="15" width="0.875" style="2" hidden="1" customWidth="1"/>
    <col min="16" max="16" width="16.75" style="114" customWidth="1"/>
    <col min="17" max="18" width="15.25" style="2" customWidth="1"/>
    <col min="19" max="19" width="9" style="2" customWidth="1"/>
    <col min="20" max="20" width="22.625" style="2" hidden="1" customWidth="1"/>
    <col min="21" max="21" width="16.125" style="2" hidden="1" customWidth="1"/>
    <col min="22" max="16384" width="9" style="2"/>
  </cols>
  <sheetData>
    <row r="1" spans="1:23" ht="19.5" customHeight="1">
      <c r="A1" s="132" t="s">
        <v>814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"/>
      <c r="R1" s="1"/>
      <c r="S1" s="1"/>
      <c r="T1" s="1"/>
      <c r="U1" s="1"/>
      <c r="V1" s="1"/>
      <c r="W1" s="1"/>
    </row>
    <row r="2" spans="1:23" ht="21" customHeight="1">
      <c r="A2" s="133" t="s">
        <v>810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  <c r="R2" s="3"/>
    </row>
    <row r="3" spans="1:23" ht="7.5" customHeight="1">
      <c r="A3" s="3"/>
      <c r="B3" s="3"/>
      <c r="C3" s="4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s="12" customFormat="1" ht="77.25" customHeight="1">
      <c r="A4" s="6" t="s">
        <v>0</v>
      </c>
      <c r="B4" s="6" t="s">
        <v>254</v>
      </c>
      <c r="C4" s="7" t="s">
        <v>253</v>
      </c>
      <c r="D4" s="6" t="s">
        <v>219</v>
      </c>
      <c r="E4" s="6" t="s">
        <v>1</v>
      </c>
      <c r="F4" s="6" t="s">
        <v>218</v>
      </c>
      <c r="G4" s="8" t="s">
        <v>2</v>
      </c>
      <c r="H4" s="6" t="s">
        <v>255</v>
      </c>
      <c r="I4" s="6" t="s">
        <v>3</v>
      </c>
      <c r="J4" s="9" t="s">
        <v>4</v>
      </c>
      <c r="K4" s="10" t="s">
        <v>256</v>
      </c>
      <c r="L4" s="6" t="s">
        <v>5</v>
      </c>
      <c r="M4" s="9" t="s">
        <v>809</v>
      </c>
      <c r="N4" s="10" t="s">
        <v>808</v>
      </c>
      <c r="O4" s="6" t="s">
        <v>220</v>
      </c>
      <c r="P4" s="6" t="s">
        <v>6</v>
      </c>
      <c r="Q4" s="11"/>
      <c r="R4" s="11"/>
    </row>
    <row r="5" spans="1:23" ht="20.25" customHeight="1">
      <c r="A5" s="13"/>
      <c r="B5" s="13"/>
      <c r="C5" s="14"/>
      <c r="D5" s="15" t="s">
        <v>18</v>
      </c>
      <c r="E5" s="13"/>
      <c r="F5" s="13"/>
      <c r="G5" s="16"/>
      <c r="H5" s="13"/>
      <c r="I5" s="13"/>
      <c r="J5" s="17"/>
      <c r="K5" s="18"/>
      <c r="L5" s="13"/>
      <c r="M5" s="13"/>
      <c r="N5" s="13"/>
      <c r="O5" s="13"/>
      <c r="P5" s="13"/>
      <c r="Q5" s="19"/>
      <c r="R5" s="19"/>
    </row>
    <row r="6" spans="1:23" ht="20.25" customHeight="1">
      <c r="A6" s="20">
        <v>1</v>
      </c>
      <c r="B6" s="21" t="s">
        <v>20</v>
      </c>
      <c r="C6" s="22" t="s">
        <v>265</v>
      </c>
      <c r="D6" s="23" t="s">
        <v>11</v>
      </c>
      <c r="E6" s="24" t="s">
        <v>12</v>
      </c>
      <c r="F6" s="24">
        <v>1085</v>
      </c>
      <c r="G6" s="25">
        <v>14390</v>
      </c>
      <c r="H6" s="26">
        <v>98.2</v>
      </c>
      <c r="I6" s="27">
        <v>0.05</v>
      </c>
      <c r="J6" s="28">
        <f>I6*G6</f>
        <v>719.5</v>
      </c>
      <c r="K6" s="29">
        <f>ROUNDUP(J6,-1)</f>
        <v>720</v>
      </c>
      <c r="L6" s="29">
        <f>VLOOKUP(E6,[1]ข้อมูลหลัก!G$1:H$65536,2,FALSE)</f>
        <v>19430</v>
      </c>
      <c r="M6" s="29" t="e">
        <f>#REF!*4/100</f>
        <v>#REF!</v>
      </c>
      <c r="N6" s="29" t="e">
        <f t="shared" ref="N6:N36" si="0">ROUNDUP(M6,-1)</f>
        <v>#REF!</v>
      </c>
      <c r="O6" s="20" t="str">
        <f>LOOKUP(H6,[1]ข้อมูลหลัก!A$1:C$65536)</f>
        <v>ดีเด่น</v>
      </c>
      <c r="P6" s="30"/>
      <c r="T6" s="31" t="s">
        <v>264</v>
      </c>
      <c r="U6" s="31" t="s">
        <v>265</v>
      </c>
    </row>
    <row r="7" spans="1:23" ht="20.25" customHeight="1">
      <c r="A7" s="20">
        <v>2</v>
      </c>
      <c r="B7" s="21" t="s">
        <v>21</v>
      </c>
      <c r="C7" s="22" t="s">
        <v>266</v>
      </c>
      <c r="D7" s="23" t="s">
        <v>22</v>
      </c>
      <c r="E7" s="24" t="s">
        <v>14</v>
      </c>
      <c r="F7" s="24">
        <v>1086</v>
      </c>
      <c r="G7" s="25">
        <v>18760</v>
      </c>
      <c r="H7" s="26">
        <v>98.72</v>
      </c>
      <c r="I7" s="27">
        <v>0.05</v>
      </c>
      <c r="J7" s="28">
        <f>I7*G7</f>
        <v>938</v>
      </c>
      <c r="K7" s="29">
        <f>ROUNDUP(J7,-1)</f>
        <v>940</v>
      </c>
      <c r="L7" s="29">
        <f>VLOOKUP(E7,[1]ข้อมูลหลัก!G$1:H$65536,2,FALSE)</f>
        <v>33360</v>
      </c>
      <c r="M7" s="29" t="e">
        <f>#REF!*4/100</f>
        <v>#REF!</v>
      </c>
      <c r="N7" s="29" t="e">
        <f t="shared" si="0"/>
        <v>#REF!</v>
      </c>
      <c r="O7" s="20" t="str">
        <f>LOOKUP(H7,[1]ข้อมูลหลัก!A$1:C$65536)</f>
        <v>ดีเด่น</v>
      </c>
      <c r="P7" s="30"/>
      <c r="T7" s="31" t="s">
        <v>21</v>
      </c>
      <c r="U7" s="31" t="s">
        <v>266</v>
      </c>
    </row>
    <row r="8" spans="1:23" ht="20.25" customHeight="1">
      <c r="A8" s="20">
        <v>3</v>
      </c>
      <c r="B8" s="21" t="s">
        <v>23</v>
      </c>
      <c r="C8" s="22" t="s">
        <v>268</v>
      </c>
      <c r="D8" s="23" t="s">
        <v>22</v>
      </c>
      <c r="E8" s="24" t="s">
        <v>14</v>
      </c>
      <c r="F8" s="24">
        <v>1087</v>
      </c>
      <c r="G8" s="25">
        <v>18360</v>
      </c>
      <c r="H8" s="26">
        <v>95.04</v>
      </c>
      <c r="I8" s="27">
        <v>0.04</v>
      </c>
      <c r="J8" s="28">
        <f>I8*G8</f>
        <v>734.4</v>
      </c>
      <c r="K8" s="29">
        <f>ROUNDUP(J8,-1)</f>
        <v>740</v>
      </c>
      <c r="L8" s="29">
        <f>VLOOKUP(E8,[1]ข้อมูลหลัก!G$1:H$65536,2,FALSE)</f>
        <v>33360</v>
      </c>
      <c r="M8" s="29" t="e">
        <f>#REF!*4/100</f>
        <v>#REF!</v>
      </c>
      <c r="N8" s="29" t="e">
        <f t="shared" si="0"/>
        <v>#REF!</v>
      </c>
      <c r="O8" s="20" t="str">
        <f>LOOKUP(H8,[1]ข้อมูลหลัก!A$1:C$65536)</f>
        <v>ดีเด่น</v>
      </c>
      <c r="P8" s="30"/>
      <c r="T8" s="31" t="s">
        <v>267</v>
      </c>
      <c r="U8" s="31" t="s">
        <v>268</v>
      </c>
    </row>
    <row r="9" spans="1:23" ht="20.25" customHeight="1">
      <c r="A9" s="20">
        <v>4</v>
      </c>
      <c r="B9" s="21" t="s">
        <v>24</v>
      </c>
      <c r="C9" s="22" t="s">
        <v>269</v>
      </c>
      <c r="D9" s="23" t="s">
        <v>11</v>
      </c>
      <c r="E9" s="24" t="s">
        <v>12</v>
      </c>
      <c r="F9" s="24">
        <v>1088</v>
      </c>
      <c r="G9" s="25">
        <v>14440</v>
      </c>
      <c r="H9" s="26">
        <v>98.32</v>
      </c>
      <c r="I9" s="27">
        <v>0.05</v>
      </c>
      <c r="J9" s="28">
        <f>I9*G9</f>
        <v>722</v>
      </c>
      <c r="K9" s="29">
        <f>ROUNDUP(J9,-1)</f>
        <v>730</v>
      </c>
      <c r="L9" s="29">
        <f>VLOOKUP(E9,[1]ข้อมูลหลัก!G$1:H$65536,2,FALSE)</f>
        <v>19430</v>
      </c>
      <c r="M9" s="29" t="e">
        <f>#REF!*4/100</f>
        <v>#REF!</v>
      </c>
      <c r="N9" s="29" t="e">
        <f t="shared" si="0"/>
        <v>#REF!</v>
      </c>
      <c r="O9" s="20" t="str">
        <f>LOOKUP(H9,[1]ข้อมูลหลัก!A$1:C$65536)</f>
        <v>ดีเด่น</v>
      </c>
      <c r="P9" s="30"/>
      <c r="T9" s="31" t="s">
        <v>24</v>
      </c>
      <c r="U9" s="31" t="s">
        <v>269</v>
      </c>
    </row>
    <row r="10" spans="1:23" ht="20.25" customHeight="1">
      <c r="A10" s="13"/>
      <c r="B10" s="13"/>
      <c r="C10" s="14"/>
      <c r="D10" s="15" t="s">
        <v>25</v>
      </c>
      <c r="E10" s="13"/>
      <c r="F10" s="13"/>
      <c r="G10" s="16"/>
      <c r="H10" s="13"/>
      <c r="I10" s="13"/>
      <c r="J10" s="17"/>
      <c r="K10" s="13"/>
      <c r="L10" s="13"/>
      <c r="M10" s="13"/>
      <c r="N10" s="13"/>
      <c r="O10" s="13"/>
      <c r="P10" s="13"/>
      <c r="Q10" s="19"/>
      <c r="R10" s="19"/>
    </row>
    <row r="11" spans="1:23" ht="20.25" customHeight="1">
      <c r="A11" s="20">
        <v>1</v>
      </c>
      <c r="B11" s="21" t="s">
        <v>26</v>
      </c>
      <c r="C11" s="22" t="s">
        <v>271</v>
      </c>
      <c r="D11" s="23" t="s">
        <v>19</v>
      </c>
      <c r="E11" s="24" t="s">
        <v>12</v>
      </c>
      <c r="F11" s="24">
        <v>59</v>
      </c>
      <c r="G11" s="25">
        <v>15410</v>
      </c>
      <c r="H11" s="26">
        <v>92.3</v>
      </c>
      <c r="I11" s="27">
        <v>3.9E-2</v>
      </c>
      <c r="J11" s="28">
        <f>G11*I11</f>
        <v>600.99</v>
      </c>
      <c r="K11" s="29">
        <f>ROUNDUP(J11,-1)</f>
        <v>610</v>
      </c>
      <c r="L11" s="29">
        <f>VLOOKUP(E11,[2]ข้อมูลหลัก!G$1:H$65536,2,FALSE)</f>
        <v>19430</v>
      </c>
      <c r="M11" s="29" t="e">
        <f>#REF!*4/100</f>
        <v>#REF!</v>
      </c>
      <c r="N11" s="29" t="e">
        <f t="shared" si="0"/>
        <v>#REF!</v>
      </c>
      <c r="O11" s="20" t="str">
        <f>LOOKUP(H11,[2]ข้อมูลหลัก!A$1:C$65536)</f>
        <v>ดีมาก</v>
      </c>
      <c r="P11" s="30"/>
      <c r="T11" s="31" t="s">
        <v>270</v>
      </c>
      <c r="U11" s="31" t="s">
        <v>271</v>
      </c>
    </row>
    <row r="12" spans="1:23" ht="20.25" customHeight="1">
      <c r="A12" s="20">
        <v>2</v>
      </c>
      <c r="B12" s="21" t="s">
        <v>27</v>
      </c>
      <c r="C12" s="22" t="s">
        <v>273</v>
      </c>
      <c r="D12" s="23" t="s">
        <v>28</v>
      </c>
      <c r="E12" s="24" t="s">
        <v>14</v>
      </c>
      <c r="F12" s="24">
        <v>1082</v>
      </c>
      <c r="G12" s="25">
        <v>19820</v>
      </c>
      <c r="H12" s="26">
        <v>91.95</v>
      </c>
      <c r="I12" s="27">
        <v>3.9E-2</v>
      </c>
      <c r="J12" s="28">
        <f>I12*G12</f>
        <v>772.98</v>
      </c>
      <c r="K12" s="29">
        <f>ROUNDUP(J12,-1)</f>
        <v>780</v>
      </c>
      <c r="L12" s="29">
        <f>VLOOKUP(E12,[2]ข้อมูลหลัก!G$1:H$65536,2,FALSE)</f>
        <v>33360</v>
      </c>
      <c r="M12" s="29" t="e">
        <f>#REF!*4/100</f>
        <v>#REF!</v>
      </c>
      <c r="N12" s="29" t="e">
        <f t="shared" si="0"/>
        <v>#REF!</v>
      </c>
      <c r="O12" s="20" t="str">
        <f>LOOKUP(H12,[2]ข้อมูลหลัก!A$1:C$65536)</f>
        <v>ดีมาก</v>
      </c>
      <c r="P12" s="30"/>
      <c r="T12" s="31" t="s">
        <v>272</v>
      </c>
      <c r="U12" s="31" t="s">
        <v>273</v>
      </c>
    </row>
    <row r="13" spans="1:23" ht="20.25" customHeight="1">
      <c r="A13" s="20">
        <v>3</v>
      </c>
      <c r="B13" s="21" t="s">
        <v>29</v>
      </c>
      <c r="C13" s="22" t="s">
        <v>275</v>
      </c>
      <c r="D13" s="23" t="s">
        <v>28</v>
      </c>
      <c r="E13" s="24" t="s">
        <v>14</v>
      </c>
      <c r="F13" s="24">
        <v>1083</v>
      </c>
      <c r="G13" s="25">
        <v>19800</v>
      </c>
      <c r="H13" s="26">
        <v>93.45</v>
      </c>
      <c r="I13" s="27">
        <v>3.9E-2</v>
      </c>
      <c r="J13" s="28">
        <f>I13*G13</f>
        <v>772.2</v>
      </c>
      <c r="K13" s="29">
        <f>ROUNDUP(J13,-1)</f>
        <v>780</v>
      </c>
      <c r="L13" s="29">
        <f>VLOOKUP(E13,[2]ข้อมูลหลัก!G$1:H$65536,2,FALSE)</f>
        <v>33360</v>
      </c>
      <c r="M13" s="29" t="e">
        <f>#REF!*4/100</f>
        <v>#REF!</v>
      </c>
      <c r="N13" s="29" t="e">
        <f t="shared" si="0"/>
        <v>#REF!</v>
      </c>
      <c r="O13" s="20" t="str">
        <f>LOOKUP(H13,[2]ข้อมูลหลัก!A$1:C$65536)</f>
        <v>ดีมาก</v>
      </c>
      <c r="P13" s="30"/>
      <c r="T13" s="31" t="s">
        <v>274</v>
      </c>
      <c r="U13" s="31" t="s">
        <v>275</v>
      </c>
    </row>
    <row r="14" spans="1:23" ht="20.25" customHeight="1">
      <c r="A14" s="20">
        <v>4</v>
      </c>
      <c r="B14" s="21" t="s">
        <v>30</v>
      </c>
      <c r="C14" s="22" t="s">
        <v>276</v>
      </c>
      <c r="D14" s="23" t="s">
        <v>13</v>
      </c>
      <c r="E14" s="24" t="s">
        <v>14</v>
      </c>
      <c r="F14" s="24">
        <v>1117</v>
      </c>
      <c r="G14" s="25">
        <v>18700</v>
      </c>
      <c r="H14" s="26">
        <v>95.2</v>
      </c>
      <c r="I14" s="32">
        <v>4.2000000000000003E-2</v>
      </c>
      <c r="J14" s="28">
        <f>I14*G14</f>
        <v>785.40000000000009</v>
      </c>
      <c r="K14" s="29">
        <f>ROUNDUP(J14,-1)</f>
        <v>790</v>
      </c>
      <c r="L14" s="29">
        <f>VLOOKUP(E14,[2]ข้อมูลหลัก!G$1:H$65536,2,FALSE)</f>
        <v>33360</v>
      </c>
      <c r="M14" s="29" t="e">
        <f>#REF!*4/100</f>
        <v>#REF!</v>
      </c>
      <c r="N14" s="29" t="e">
        <f t="shared" si="0"/>
        <v>#REF!</v>
      </c>
      <c r="O14" s="20" t="str">
        <f>LOOKUP(H14,[2]ข้อมูลหลัก!A$1:C$65536)</f>
        <v>ดีเด่น</v>
      </c>
      <c r="P14" s="30"/>
      <c r="T14" s="31" t="s">
        <v>30</v>
      </c>
      <c r="U14" s="31" t="s">
        <v>276</v>
      </c>
    </row>
    <row r="15" spans="1:23" ht="20.25" customHeight="1">
      <c r="A15" s="20">
        <v>5</v>
      </c>
      <c r="B15" s="21" t="s">
        <v>31</v>
      </c>
      <c r="C15" s="22" t="s">
        <v>278</v>
      </c>
      <c r="D15" s="23" t="s">
        <v>11</v>
      </c>
      <c r="E15" s="24" t="s">
        <v>12</v>
      </c>
      <c r="F15" s="24">
        <v>1172</v>
      </c>
      <c r="G15" s="25">
        <v>14550</v>
      </c>
      <c r="H15" s="26">
        <v>91.05</v>
      </c>
      <c r="I15" s="27">
        <v>3.9E-2</v>
      </c>
      <c r="J15" s="28">
        <f>I15*G15</f>
        <v>567.45000000000005</v>
      </c>
      <c r="K15" s="29">
        <f>ROUNDUP(J15,-1)</f>
        <v>570</v>
      </c>
      <c r="L15" s="29">
        <f>VLOOKUP(E15,[2]ข้อมูลหลัก!G$1:H$65536,2,FALSE)</f>
        <v>19430</v>
      </c>
      <c r="M15" s="29" t="e">
        <f>#REF!*4/100</f>
        <v>#REF!</v>
      </c>
      <c r="N15" s="29" t="e">
        <f t="shared" si="0"/>
        <v>#REF!</v>
      </c>
      <c r="O15" s="20" t="str">
        <f>LOOKUP(H15,[2]ข้อมูลหลัก!A$1:C$65536)</f>
        <v>ดีมาก</v>
      </c>
      <c r="P15" s="30"/>
      <c r="T15" s="31" t="s">
        <v>277</v>
      </c>
      <c r="U15" s="31" t="s">
        <v>278</v>
      </c>
    </row>
    <row r="16" spans="1:23" ht="20.25" customHeight="1">
      <c r="A16" s="13"/>
      <c r="B16" s="13"/>
      <c r="C16" s="14"/>
      <c r="D16" s="15" t="s">
        <v>32</v>
      </c>
      <c r="E16" s="13"/>
      <c r="F16" s="13"/>
      <c r="G16" s="16"/>
      <c r="H16" s="13"/>
      <c r="I16" s="13"/>
      <c r="J16" s="17"/>
      <c r="K16" s="18"/>
      <c r="L16" s="13"/>
      <c r="M16" s="13"/>
      <c r="N16" s="13"/>
      <c r="O16" s="13"/>
      <c r="P16" s="13"/>
      <c r="Q16" s="19"/>
      <c r="R16" s="19"/>
    </row>
    <row r="17" spans="1:21" ht="20.25" customHeight="1">
      <c r="A17" s="20">
        <v>1</v>
      </c>
      <c r="B17" s="21" t="s">
        <v>35</v>
      </c>
      <c r="C17" s="22" t="s">
        <v>286</v>
      </c>
      <c r="D17" s="23" t="s">
        <v>17</v>
      </c>
      <c r="E17" s="20" t="s">
        <v>14</v>
      </c>
      <c r="F17" s="20">
        <v>1049</v>
      </c>
      <c r="G17" s="25">
        <v>18000</v>
      </c>
      <c r="H17" s="26">
        <v>93.5</v>
      </c>
      <c r="I17" s="27">
        <v>3.95E-2</v>
      </c>
      <c r="J17" s="28">
        <f>I17*G17</f>
        <v>711</v>
      </c>
      <c r="K17" s="29">
        <f>ROUNDUP(J17,-1)</f>
        <v>720</v>
      </c>
      <c r="L17" s="29">
        <f>VLOOKUP(E17,[3]ข้อมูลหลัก!G$1:H$65536,2,FALSE)</f>
        <v>33360</v>
      </c>
      <c r="M17" s="29" t="e">
        <f>#REF!*4/100</f>
        <v>#REF!</v>
      </c>
      <c r="N17" s="29" t="e">
        <f t="shared" si="0"/>
        <v>#REF!</v>
      </c>
      <c r="O17" s="20" t="str">
        <f>LOOKUP(H17,[3]ข้อมูลหลัก!A$1:C$65536)</f>
        <v>ดีมาก</v>
      </c>
      <c r="P17" s="20"/>
      <c r="Q17" s="33"/>
      <c r="R17" s="33"/>
      <c r="T17" s="31" t="s">
        <v>285</v>
      </c>
      <c r="U17" s="31" t="s">
        <v>286</v>
      </c>
    </row>
    <row r="18" spans="1:21" ht="20.25" customHeight="1">
      <c r="A18" s="20">
        <v>2</v>
      </c>
      <c r="B18" s="21" t="s">
        <v>33</v>
      </c>
      <c r="C18" s="22" t="s">
        <v>280</v>
      </c>
      <c r="D18" s="23" t="s">
        <v>17</v>
      </c>
      <c r="E18" s="24" t="s">
        <v>14</v>
      </c>
      <c r="F18" s="24">
        <v>1051</v>
      </c>
      <c r="G18" s="25">
        <v>19280</v>
      </c>
      <c r="H18" s="26">
        <v>95</v>
      </c>
      <c r="I18" s="27">
        <v>4.0500000000000001E-2</v>
      </c>
      <c r="J18" s="28">
        <f>G18*I18</f>
        <v>780.84</v>
      </c>
      <c r="K18" s="29">
        <f>ROUNDUP(J18,-1)</f>
        <v>790</v>
      </c>
      <c r="L18" s="29">
        <f>VLOOKUP(E18,[3]ข้อมูลหลัก!G$1:H$65536,2,FALSE)</f>
        <v>33360</v>
      </c>
      <c r="M18" s="29" t="e">
        <f>#REF!*4/100</f>
        <v>#REF!</v>
      </c>
      <c r="N18" s="29" t="e">
        <f t="shared" si="0"/>
        <v>#REF!</v>
      </c>
      <c r="O18" s="20" t="str">
        <f>LOOKUP(H18,[3]ข้อมูลหลัก!A$1:C$65536)</f>
        <v>ดีเด่น</v>
      </c>
      <c r="P18" s="30"/>
      <c r="T18" s="31" t="s">
        <v>279</v>
      </c>
      <c r="U18" s="31" t="s">
        <v>280</v>
      </c>
    </row>
    <row r="19" spans="1:21" ht="20.25" customHeight="1">
      <c r="A19" s="20">
        <v>3</v>
      </c>
      <c r="B19" s="21" t="s">
        <v>34</v>
      </c>
      <c r="C19" s="22" t="s">
        <v>282</v>
      </c>
      <c r="D19" s="23" t="s">
        <v>11</v>
      </c>
      <c r="E19" s="24" t="s">
        <v>12</v>
      </c>
      <c r="F19" s="24">
        <v>1053</v>
      </c>
      <c r="G19" s="25">
        <v>15450</v>
      </c>
      <c r="H19" s="26">
        <v>92</v>
      </c>
      <c r="I19" s="27">
        <v>3.85E-2</v>
      </c>
      <c r="J19" s="28">
        <f>I19*G19</f>
        <v>594.82500000000005</v>
      </c>
      <c r="K19" s="29">
        <f>ROUNDUP(J19,-1)</f>
        <v>600</v>
      </c>
      <c r="L19" s="29">
        <f>VLOOKUP(E19,[3]ข้อมูลหลัก!G$1:H$65536,2,FALSE)</f>
        <v>19430</v>
      </c>
      <c r="M19" s="29" t="e">
        <f>#REF!*4/100</f>
        <v>#REF!</v>
      </c>
      <c r="N19" s="29" t="e">
        <f t="shared" si="0"/>
        <v>#REF!</v>
      </c>
      <c r="O19" s="20" t="str">
        <f>LOOKUP(H19,[3]ข้อมูลหลัก!A$1:C$65536)</f>
        <v>ดีมาก</v>
      </c>
      <c r="P19" s="30"/>
      <c r="T19" s="31" t="s">
        <v>281</v>
      </c>
      <c r="U19" s="31" t="s">
        <v>282</v>
      </c>
    </row>
    <row r="20" spans="1:21" ht="20.25" customHeight="1">
      <c r="A20" s="20">
        <v>4</v>
      </c>
      <c r="B20" s="21" t="s">
        <v>621</v>
      </c>
      <c r="C20" s="22" t="s">
        <v>284</v>
      </c>
      <c r="D20" s="23" t="s">
        <v>11</v>
      </c>
      <c r="E20" s="24" t="s">
        <v>12</v>
      </c>
      <c r="F20" s="24">
        <v>1054</v>
      </c>
      <c r="G20" s="25">
        <v>15380</v>
      </c>
      <c r="H20" s="26">
        <v>93.5</v>
      </c>
      <c r="I20" s="27">
        <v>3.95E-2</v>
      </c>
      <c r="J20" s="28">
        <f>I20*G20</f>
        <v>607.51</v>
      </c>
      <c r="K20" s="29">
        <f>ROUNDUP(J20,-1)</f>
        <v>610</v>
      </c>
      <c r="L20" s="29">
        <f>VLOOKUP(E20,[3]ข้อมูลหลัก!G$1:H$65536,2,FALSE)</f>
        <v>19430</v>
      </c>
      <c r="M20" s="29" t="e">
        <f>#REF!*4/100</f>
        <v>#REF!</v>
      </c>
      <c r="N20" s="29" t="e">
        <f t="shared" si="0"/>
        <v>#REF!</v>
      </c>
      <c r="O20" s="20" t="str">
        <f>LOOKUP(H20,[3]ข้อมูลหลัก!A$1:C$65536)</f>
        <v>ดีมาก</v>
      </c>
      <c r="P20" s="34"/>
      <c r="T20" s="31" t="s">
        <v>283</v>
      </c>
      <c r="U20" s="31" t="s">
        <v>284</v>
      </c>
    </row>
    <row r="21" spans="1:21" ht="20.25" customHeight="1">
      <c r="A21" s="13"/>
      <c r="B21" s="13"/>
      <c r="C21" s="14"/>
      <c r="D21" s="15" t="s">
        <v>36</v>
      </c>
      <c r="E21" s="13"/>
      <c r="F21" s="13"/>
      <c r="G21" s="16"/>
      <c r="H21" s="13"/>
      <c r="I21" s="13"/>
      <c r="J21" s="17"/>
      <c r="K21" s="18"/>
      <c r="L21" s="13"/>
      <c r="M21" s="13"/>
      <c r="N21" s="13"/>
      <c r="O21" s="13"/>
      <c r="P21" s="35"/>
      <c r="Q21" s="36"/>
      <c r="R21" s="19"/>
    </row>
    <row r="22" spans="1:21" ht="20.25" customHeight="1">
      <c r="A22" s="20">
        <v>1</v>
      </c>
      <c r="B22" s="37" t="s">
        <v>221</v>
      </c>
      <c r="C22" s="22" t="s">
        <v>287</v>
      </c>
      <c r="D22" s="37" t="s">
        <v>37</v>
      </c>
      <c r="E22" s="38" t="s">
        <v>12</v>
      </c>
      <c r="F22" s="39">
        <v>1</v>
      </c>
      <c r="G22" s="25">
        <v>11710</v>
      </c>
      <c r="H22" s="26">
        <v>96</v>
      </c>
      <c r="I22" s="32">
        <v>5.5E-2</v>
      </c>
      <c r="J22" s="28">
        <f>G22*I22</f>
        <v>644.04999999999995</v>
      </c>
      <c r="K22" s="29">
        <f t="shared" ref="K22:K56" si="1">ROUNDUP(J22,-1)</f>
        <v>650</v>
      </c>
      <c r="L22" s="29">
        <f>VLOOKUP(E22,[4]ข้อมูลหลัก!G$1:H$65536,2,FALSE)</f>
        <v>19430</v>
      </c>
      <c r="M22" s="29" t="e">
        <f>#REF!*4/100</f>
        <v>#REF!</v>
      </c>
      <c r="N22" s="29" t="e">
        <f t="shared" si="0"/>
        <v>#REF!</v>
      </c>
      <c r="O22" s="20" t="str">
        <f>LOOKUP(H22,[4]ข้อมูลหลัก!A$1:C$65536)</f>
        <v>ดีเด่น</v>
      </c>
      <c r="P22" s="34"/>
      <c r="Q22" s="40"/>
      <c r="T22" s="31" t="s">
        <v>221</v>
      </c>
      <c r="U22" s="31" t="s">
        <v>287</v>
      </c>
    </row>
    <row r="23" spans="1:21" ht="20.25" customHeight="1">
      <c r="A23" s="20">
        <v>2</v>
      </c>
      <c r="B23" s="41" t="s">
        <v>236</v>
      </c>
      <c r="C23" s="22" t="s">
        <v>321</v>
      </c>
      <c r="D23" s="42" t="s">
        <v>19</v>
      </c>
      <c r="E23" s="38" t="s">
        <v>12</v>
      </c>
      <c r="F23" s="39">
        <v>38</v>
      </c>
      <c r="G23" s="25">
        <v>11620</v>
      </c>
      <c r="H23" s="26">
        <v>94.6</v>
      </c>
      <c r="I23" s="32">
        <v>0.05</v>
      </c>
      <c r="J23" s="28">
        <f>I23*G23</f>
        <v>581</v>
      </c>
      <c r="K23" s="29">
        <f>ROUNDUP(J23,-1)</f>
        <v>590</v>
      </c>
      <c r="L23" s="29">
        <f>VLOOKUP(E23,[4]ข้อมูลหลัก!G$1:H$65536,2,FALSE)</f>
        <v>19430</v>
      </c>
      <c r="M23" s="29" t="e">
        <f>#REF!*4/100</f>
        <v>#REF!</v>
      </c>
      <c r="N23" s="29" t="e">
        <f t="shared" si="0"/>
        <v>#REF!</v>
      </c>
      <c r="O23" s="20" t="str">
        <f>LOOKUP(H23,[4]ข้อมูลหลัก!A$1:C$65536)</f>
        <v>ดีมาก</v>
      </c>
      <c r="P23" s="30"/>
      <c r="T23" s="31" t="s">
        <v>40</v>
      </c>
      <c r="U23" s="31" t="s">
        <v>321</v>
      </c>
    </row>
    <row r="24" spans="1:21" ht="20.25" customHeight="1">
      <c r="A24" s="20">
        <v>3</v>
      </c>
      <c r="B24" s="42" t="s">
        <v>41</v>
      </c>
      <c r="C24" s="22" t="s">
        <v>288</v>
      </c>
      <c r="D24" s="42" t="s">
        <v>19</v>
      </c>
      <c r="E24" s="38" t="s">
        <v>12</v>
      </c>
      <c r="F24" s="39">
        <v>56</v>
      </c>
      <c r="G24" s="25">
        <v>14220</v>
      </c>
      <c r="H24" s="26">
        <v>96.5</v>
      </c>
      <c r="I24" s="32">
        <v>5.5E-2</v>
      </c>
      <c r="J24" s="28">
        <f t="shared" ref="J24:J56" si="2">I24*G24</f>
        <v>782.1</v>
      </c>
      <c r="K24" s="29">
        <f t="shared" si="1"/>
        <v>790</v>
      </c>
      <c r="L24" s="29">
        <f>VLOOKUP(E24,[4]ข้อมูลหลัก!G$1:H$65536,2,FALSE)</f>
        <v>19430</v>
      </c>
      <c r="M24" s="29" t="e">
        <f>#REF!*4/100</f>
        <v>#REF!</v>
      </c>
      <c r="N24" s="29" t="e">
        <f t="shared" si="0"/>
        <v>#REF!</v>
      </c>
      <c r="O24" s="20" t="str">
        <f>LOOKUP(H24,[4]ข้อมูลหลัก!A$1:C$65536)</f>
        <v>ดีเด่น</v>
      </c>
      <c r="P24" s="30"/>
      <c r="T24" s="31" t="s">
        <v>41</v>
      </c>
      <c r="U24" s="31" t="s">
        <v>288</v>
      </c>
    </row>
    <row r="25" spans="1:21" ht="20.25" customHeight="1">
      <c r="A25" s="20">
        <v>4</v>
      </c>
      <c r="B25" s="42" t="s">
        <v>43</v>
      </c>
      <c r="C25" s="22" t="s">
        <v>291</v>
      </c>
      <c r="D25" s="42" t="s">
        <v>39</v>
      </c>
      <c r="E25" s="38" t="s">
        <v>12</v>
      </c>
      <c r="F25" s="39">
        <v>150</v>
      </c>
      <c r="G25" s="25">
        <v>12240</v>
      </c>
      <c r="H25" s="26">
        <v>95.6</v>
      </c>
      <c r="I25" s="32">
        <v>5.5E-2</v>
      </c>
      <c r="J25" s="28">
        <f t="shared" si="2"/>
        <v>673.2</v>
      </c>
      <c r="K25" s="29">
        <f t="shared" si="1"/>
        <v>680</v>
      </c>
      <c r="L25" s="29">
        <f>VLOOKUP(E25,[4]ข้อมูลหลัก!G$1:H$65536,2,FALSE)</f>
        <v>19430</v>
      </c>
      <c r="M25" s="29" t="e">
        <f>#REF!*4/100</f>
        <v>#REF!</v>
      </c>
      <c r="N25" s="29" t="e">
        <f t="shared" si="0"/>
        <v>#REF!</v>
      </c>
      <c r="O25" s="20" t="str">
        <f>LOOKUP(H25,[4]ข้อมูลหลัก!A$1:C$65536)</f>
        <v>ดีเด่น</v>
      </c>
      <c r="P25" s="30"/>
      <c r="T25" s="31" t="s">
        <v>290</v>
      </c>
      <c r="U25" s="31" t="s">
        <v>291</v>
      </c>
    </row>
    <row r="26" spans="1:21" ht="20.25" customHeight="1">
      <c r="A26" s="20">
        <v>5</v>
      </c>
      <c r="B26" s="21" t="s">
        <v>7</v>
      </c>
      <c r="C26" s="22" t="s">
        <v>261</v>
      </c>
      <c r="D26" s="21" t="s">
        <v>8</v>
      </c>
      <c r="E26" s="20" t="s">
        <v>9</v>
      </c>
      <c r="F26" s="20">
        <v>766</v>
      </c>
      <c r="G26" s="43">
        <v>14680</v>
      </c>
      <c r="H26" s="44">
        <v>97.77</v>
      </c>
      <c r="I26" s="32">
        <v>0.05</v>
      </c>
      <c r="J26" s="28">
        <f>I26*G26</f>
        <v>734</v>
      </c>
      <c r="K26" s="29">
        <f>ROUNDUP(J26,-1)</f>
        <v>740</v>
      </c>
      <c r="L26" s="29">
        <f>VLOOKUP(E26,[5]ข้อมูลหลัก!G$1:H$65536,2,FALSE)</f>
        <v>23970</v>
      </c>
      <c r="M26" s="29" t="e">
        <f>#REF!*4/100</f>
        <v>#REF!</v>
      </c>
      <c r="N26" s="29" t="e">
        <f>ROUNDUP(M26,-1)</f>
        <v>#REF!</v>
      </c>
      <c r="O26" s="20" t="str">
        <f>LOOKUP(H26,[5]ข้อมูลหลัก!A$1:C$65536)</f>
        <v>ดีเด่น</v>
      </c>
      <c r="P26" s="30"/>
      <c r="T26" s="31" t="s">
        <v>260</v>
      </c>
      <c r="U26" s="31" t="s">
        <v>261</v>
      </c>
    </row>
    <row r="27" spans="1:21" ht="20.25" customHeight="1">
      <c r="A27" s="20">
        <v>6</v>
      </c>
      <c r="B27" s="41" t="s">
        <v>235</v>
      </c>
      <c r="C27" s="22" t="s">
        <v>320</v>
      </c>
      <c r="D27" s="42" t="s">
        <v>19</v>
      </c>
      <c r="E27" s="38" t="s">
        <v>12</v>
      </c>
      <c r="F27" s="39">
        <v>219</v>
      </c>
      <c r="G27" s="25">
        <v>14070</v>
      </c>
      <c r="H27" s="26">
        <v>90.52</v>
      </c>
      <c r="I27" s="27">
        <v>0.05</v>
      </c>
      <c r="J27" s="28">
        <f>I27*G27</f>
        <v>703.5</v>
      </c>
      <c r="K27" s="29">
        <f>ROUNDUP(J27,-1)</f>
        <v>710</v>
      </c>
      <c r="L27" s="29">
        <f>VLOOKUP(E27,[4]ข้อมูลหลัก!G$1:H$65536,2,FALSE)</f>
        <v>19430</v>
      </c>
      <c r="M27" s="29" t="e">
        <f>#REF!*4/100</f>
        <v>#REF!</v>
      </c>
      <c r="N27" s="29" t="e">
        <f t="shared" si="0"/>
        <v>#REF!</v>
      </c>
      <c r="O27" s="20" t="str">
        <f>LOOKUP(H27,[4]ข้อมูลหลัก!A$1:C$65536)</f>
        <v>ดีมาก</v>
      </c>
      <c r="P27" s="30"/>
      <c r="T27" s="31" t="s">
        <v>44</v>
      </c>
      <c r="U27" s="31" t="s">
        <v>320</v>
      </c>
    </row>
    <row r="28" spans="1:21" ht="20.25" customHeight="1">
      <c r="A28" s="20">
        <v>7</v>
      </c>
      <c r="B28" s="45" t="s">
        <v>625</v>
      </c>
      <c r="C28" s="46" t="s">
        <v>711</v>
      </c>
      <c r="D28" s="45" t="s">
        <v>8</v>
      </c>
      <c r="E28" s="20" t="s">
        <v>9</v>
      </c>
      <c r="F28" s="20">
        <v>226</v>
      </c>
      <c r="G28" s="47">
        <v>13800</v>
      </c>
      <c r="H28" s="26">
        <v>98</v>
      </c>
      <c r="I28" s="27">
        <v>0</v>
      </c>
      <c r="J28" s="28">
        <f t="shared" ref="J28" si="3">I28*G28</f>
        <v>0</v>
      </c>
      <c r="K28" s="29">
        <f t="shared" ref="K28" si="4">ROUNDUP(J28,-1)</f>
        <v>0</v>
      </c>
      <c r="L28" s="29">
        <f>VLOOKUP(E28,[6]ข้อมูลหลัก!G$1:H$65536,2,FALSE)</f>
        <v>23970</v>
      </c>
      <c r="M28" s="29" t="e">
        <f>#REF!*4/100</f>
        <v>#REF!</v>
      </c>
      <c r="N28" s="29" t="e">
        <f t="shared" si="0"/>
        <v>#REF!</v>
      </c>
      <c r="O28" s="20" t="str">
        <f>LOOKUP(H28,[6]ข้อมูลหลัก!A$1:C$65536)</f>
        <v>ดีเด่น</v>
      </c>
      <c r="P28" s="30"/>
      <c r="T28" s="31"/>
      <c r="U28" s="31"/>
    </row>
    <row r="29" spans="1:21" ht="20.25" customHeight="1">
      <c r="A29" s="20">
        <v>8</v>
      </c>
      <c r="B29" s="42" t="s">
        <v>46</v>
      </c>
      <c r="C29" s="22" t="s">
        <v>294</v>
      </c>
      <c r="D29" s="42" t="s">
        <v>19</v>
      </c>
      <c r="E29" s="38" t="s">
        <v>12</v>
      </c>
      <c r="F29" s="39">
        <v>280</v>
      </c>
      <c r="G29" s="25">
        <v>15410</v>
      </c>
      <c r="H29" s="26">
        <v>95.2</v>
      </c>
      <c r="I29" s="32">
        <v>5.5E-2</v>
      </c>
      <c r="J29" s="28">
        <f t="shared" si="2"/>
        <v>847.55</v>
      </c>
      <c r="K29" s="29">
        <f t="shared" si="1"/>
        <v>850</v>
      </c>
      <c r="L29" s="29">
        <f>VLOOKUP(E29,[4]ข้อมูลหลัก!G$1:H$65536,2,FALSE)</f>
        <v>19430</v>
      </c>
      <c r="M29" s="29" t="e">
        <f>#REF!*4/100</f>
        <v>#REF!</v>
      </c>
      <c r="N29" s="29" t="e">
        <f t="shared" si="0"/>
        <v>#REF!</v>
      </c>
      <c r="O29" s="20" t="str">
        <f>LOOKUP(H29,[4]ข้อมูลหลัก!A$1:C$65536)</f>
        <v>ดีเด่น</v>
      </c>
      <c r="P29" s="30"/>
      <c r="T29" s="31" t="s">
        <v>293</v>
      </c>
      <c r="U29" s="31" t="s">
        <v>294</v>
      </c>
    </row>
    <row r="30" spans="1:21" ht="20.25" customHeight="1">
      <c r="A30" s="20">
        <v>9</v>
      </c>
      <c r="B30" s="23" t="s">
        <v>626</v>
      </c>
      <c r="C30" s="46" t="s">
        <v>712</v>
      </c>
      <c r="D30" s="23" t="s">
        <v>19</v>
      </c>
      <c r="E30" s="20" t="s">
        <v>12</v>
      </c>
      <c r="F30" s="20">
        <v>303</v>
      </c>
      <c r="G30" s="47">
        <v>13800</v>
      </c>
      <c r="H30" s="26">
        <v>66.400000000000006</v>
      </c>
      <c r="I30" s="32">
        <v>0</v>
      </c>
      <c r="J30" s="28">
        <f t="shared" si="2"/>
        <v>0</v>
      </c>
      <c r="K30" s="29">
        <f t="shared" si="1"/>
        <v>0</v>
      </c>
      <c r="L30" s="29">
        <f>VLOOKUP(E30,[7]ข้อมูลหลัก!G$1:H$65536,2,FALSE)</f>
        <v>19430</v>
      </c>
      <c r="M30" s="29" t="e">
        <f>#REF!*4/100</f>
        <v>#REF!</v>
      </c>
      <c r="N30" s="29" t="e">
        <f t="shared" si="0"/>
        <v>#REF!</v>
      </c>
      <c r="O30" s="20" t="str">
        <f>LOOKUP(H30,[7]ข้อมูลหลัก!A$1:C$65536)</f>
        <v>พอใช้</v>
      </c>
      <c r="P30" s="30"/>
      <c r="T30" s="31"/>
      <c r="U30" s="31"/>
    </row>
    <row r="31" spans="1:21" ht="20.25" customHeight="1">
      <c r="A31" s="20">
        <v>10</v>
      </c>
      <c r="B31" s="21" t="s">
        <v>15</v>
      </c>
      <c r="C31" s="22" t="s">
        <v>263</v>
      </c>
      <c r="D31" s="21" t="s">
        <v>11</v>
      </c>
      <c r="E31" s="20" t="s">
        <v>12</v>
      </c>
      <c r="F31" s="20">
        <v>1094</v>
      </c>
      <c r="G31" s="43">
        <v>14960</v>
      </c>
      <c r="H31" s="44">
        <v>98.38</v>
      </c>
      <c r="I31" s="32">
        <v>0.05</v>
      </c>
      <c r="J31" s="28">
        <f>I31*G31</f>
        <v>748</v>
      </c>
      <c r="K31" s="29">
        <f>ROUNDUP(J31,-1)</f>
        <v>750</v>
      </c>
      <c r="L31" s="29">
        <f>VLOOKUP(E31,[5]ข้อมูลหลัก!G$1:H$65536,2,FALSE)</f>
        <v>19430</v>
      </c>
      <c r="M31" s="29" t="e">
        <f>#REF!*4/100</f>
        <v>#REF!</v>
      </c>
      <c r="N31" s="29" t="e">
        <f>ROUNDUP(M31,-1)</f>
        <v>#REF!</v>
      </c>
      <c r="O31" s="20" t="str">
        <f>LOOKUP(H31,[5]ข้อมูลหลัก!A$1:C$65536)</f>
        <v>ดีเด่น</v>
      </c>
      <c r="P31" s="30"/>
      <c r="T31" s="31" t="s">
        <v>262</v>
      </c>
      <c r="U31" s="31" t="s">
        <v>263</v>
      </c>
    </row>
    <row r="32" spans="1:21" ht="20.25" customHeight="1">
      <c r="A32" s="20">
        <v>11</v>
      </c>
      <c r="B32" s="23" t="s">
        <v>627</v>
      </c>
      <c r="C32" s="46" t="s">
        <v>713</v>
      </c>
      <c r="D32" s="23" t="s">
        <v>13</v>
      </c>
      <c r="E32" s="38" t="s">
        <v>14</v>
      </c>
      <c r="F32" s="20">
        <v>1090</v>
      </c>
      <c r="G32" s="47">
        <v>18000</v>
      </c>
      <c r="H32" s="26">
        <v>85.2</v>
      </c>
      <c r="I32" s="32">
        <v>0</v>
      </c>
      <c r="J32" s="28">
        <f t="shared" si="2"/>
        <v>0</v>
      </c>
      <c r="K32" s="29">
        <f t="shared" si="1"/>
        <v>0</v>
      </c>
      <c r="L32" s="29">
        <f>VLOOKUP(E32,[7]ข้อมูลหลัก!G$1:H$65536,2,FALSE)</f>
        <v>33360</v>
      </c>
      <c r="M32" s="29" t="e">
        <f>#REF!*4/100</f>
        <v>#REF!</v>
      </c>
      <c r="N32" s="29" t="e">
        <f t="shared" si="0"/>
        <v>#REF!</v>
      </c>
      <c r="O32" s="20" t="str">
        <f>LOOKUP(H32,[7]ข้อมูลหลัก!A$1:C$65536)</f>
        <v>ดีมาก</v>
      </c>
      <c r="P32" s="30"/>
      <c r="T32" s="31"/>
      <c r="U32" s="31"/>
    </row>
    <row r="33" spans="1:21" ht="20.25" customHeight="1">
      <c r="A33" s="20">
        <v>12</v>
      </c>
      <c r="B33" s="23" t="s">
        <v>628</v>
      </c>
      <c r="C33" s="46" t="s">
        <v>714</v>
      </c>
      <c r="D33" s="48" t="s">
        <v>13</v>
      </c>
      <c r="E33" s="38" t="s">
        <v>14</v>
      </c>
      <c r="F33" s="20">
        <v>1091</v>
      </c>
      <c r="G33" s="47">
        <v>18000</v>
      </c>
      <c r="H33" s="26">
        <v>93</v>
      </c>
      <c r="I33" s="32">
        <v>0</v>
      </c>
      <c r="J33" s="28">
        <f t="shared" si="2"/>
        <v>0</v>
      </c>
      <c r="K33" s="29">
        <f t="shared" si="1"/>
        <v>0</v>
      </c>
      <c r="L33" s="29">
        <f>VLOOKUP(E33,[7]ข้อมูลหลัก!G$1:H$65536,2,FALSE)</f>
        <v>33360</v>
      </c>
      <c r="M33" s="29" t="e">
        <f>#REF!*4/100</f>
        <v>#REF!</v>
      </c>
      <c r="N33" s="29" t="e">
        <f t="shared" si="0"/>
        <v>#REF!</v>
      </c>
      <c r="O33" s="20" t="str">
        <f>LOOKUP(H33,[7]ข้อมูลหลัก!A$1:C$65536)</f>
        <v>ดีมาก</v>
      </c>
      <c r="P33" s="30"/>
      <c r="T33" s="31"/>
      <c r="U33" s="31"/>
    </row>
    <row r="34" spans="1:21" ht="20.25" customHeight="1">
      <c r="A34" s="20">
        <v>13</v>
      </c>
      <c r="B34" s="21" t="s">
        <v>16</v>
      </c>
      <c r="C34" s="22">
        <v>1529900169437</v>
      </c>
      <c r="D34" s="21" t="s">
        <v>13</v>
      </c>
      <c r="E34" s="20" t="s">
        <v>14</v>
      </c>
      <c r="F34" s="20">
        <v>1092</v>
      </c>
      <c r="G34" s="43">
        <v>18940</v>
      </c>
      <c r="H34" s="44">
        <v>98.1</v>
      </c>
      <c r="I34" s="32">
        <v>0.05</v>
      </c>
      <c r="J34" s="28">
        <f t="shared" si="2"/>
        <v>947</v>
      </c>
      <c r="K34" s="29">
        <f t="shared" si="1"/>
        <v>950</v>
      </c>
      <c r="L34" s="29">
        <f>VLOOKUP(E34,[5]ข้อมูลหลัก!G$1:H$65536,2,FALSE)</f>
        <v>33360</v>
      </c>
      <c r="M34" s="29" t="e">
        <f>#REF!*4/100</f>
        <v>#REF!</v>
      </c>
      <c r="N34" s="29" t="e">
        <f>ROUNDUP(M34,-1)</f>
        <v>#REF!</v>
      </c>
      <c r="O34" s="20" t="str">
        <f>LOOKUP(H34,[5]ข้อมูลหลัก!A$1:C$65536)</f>
        <v>ดีเด่น</v>
      </c>
      <c r="P34" s="30"/>
      <c r="T34" s="31" t="s">
        <v>257</v>
      </c>
      <c r="U34" s="31" t="s">
        <v>258</v>
      </c>
    </row>
    <row r="35" spans="1:21" ht="20.25" customHeight="1">
      <c r="A35" s="49">
        <v>14</v>
      </c>
      <c r="B35" s="50" t="s">
        <v>223</v>
      </c>
      <c r="C35" s="51" t="s">
        <v>296</v>
      </c>
      <c r="D35" s="50" t="s">
        <v>38</v>
      </c>
      <c r="E35" s="52" t="s">
        <v>14</v>
      </c>
      <c r="F35" s="53">
        <v>1095</v>
      </c>
      <c r="G35" s="54">
        <v>19630</v>
      </c>
      <c r="H35" s="55">
        <v>91.2</v>
      </c>
      <c r="I35" s="56">
        <v>0.05</v>
      </c>
      <c r="J35" s="57">
        <f t="shared" si="2"/>
        <v>981.5</v>
      </c>
      <c r="K35" s="58">
        <f t="shared" si="1"/>
        <v>990</v>
      </c>
      <c r="L35" s="58">
        <f>VLOOKUP(E35,[4]ข้อมูลหลัก!G$1:H$65536,2,FALSE)</f>
        <v>33360</v>
      </c>
      <c r="M35" s="58" t="e">
        <f>#REF!*4/100</f>
        <v>#REF!</v>
      </c>
      <c r="N35" s="58" t="e">
        <f t="shared" si="0"/>
        <v>#REF!</v>
      </c>
      <c r="O35" s="49" t="str">
        <f>LOOKUP(H35,[4]ข้อมูลหลัก!A$1:C$65536)</f>
        <v>ดีมาก</v>
      </c>
      <c r="P35" s="59"/>
      <c r="T35" s="31" t="s">
        <v>223</v>
      </c>
      <c r="U35" s="31" t="s">
        <v>296</v>
      </c>
    </row>
    <row r="36" spans="1:21" ht="20.25" customHeight="1">
      <c r="A36" s="20">
        <v>15</v>
      </c>
      <c r="B36" s="42" t="s">
        <v>222</v>
      </c>
      <c r="C36" s="22" t="s">
        <v>295</v>
      </c>
      <c r="D36" s="42" t="s">
        <v>13</v>
      </c>
      <c r="E36" s="38" t="s">
        <v>14</v>
      </c>
      <c r="F36" s="39">
        <v>1103</v>
      </c>
      <c r="G36" s="47">
        <v>18000</v>
      </c>
      <c r="H36" s="26">
        <v>94.4</v>
      </c>
      <c r="I36" s="32">
        <v>0</v>
      </c>
      <c r="J36" s="28">
        <f>I36*G36</f>
        <v>0</v>
      </c>
      <c r="K36" s="29">
        <f>ROUNDUP(J36,-1)</f>
        <v>0</v>
      </c>
      <c r="L36" s="29">
        <f>VLOOKUP(E36,[4]ข้อมูลหลัก!G$1:H$65536,2,FALSE)</f>
        <v>33360</v>
      </c>
      <c r="M36" s="29" t="e">
        <f>#REF!*4/100</f>
        <v>#REF!</v>
      </c>
      <c r="N36" s="29" t="e">
        <f t="shared" si="0"/>
        <v>#REF!</v>
      </c>
      <c r="O36" s="20" t="str">
        <f>LOOKUP(H36,[4]ข้อมูลหลัก!A$1:C$65536)</f>
        <v>ดีมาก</v>
      </c>
      <c r="P36" s="30"/>
      <c r="T36" s="31"/>
      <c r="U36" s="31"/>
    </row>
    <row r="37" spans="1:21" ht="20.25" customHeight="1">
      <c r="A37" s="20">
        <v>16</v>
      </c>
      <c r="B37" s="42" t="s">
        <v>622</v>
      </c>
      <c r="C37" s="22" t="s">
        <v>298</v>
      </c>
      <c r="D37" s="42" t="s">
        <v>13</v>
      </c>
      <c r="E37" s="38" t="s">
        <v>14</v>
      </c>
      <c r="F37" s="39">
        <v>1104</v>
      </c>
      <c r="G37" s="25">
        <v>18790</v>
      </c>
      <c r="H37" s="26">
        <v>97.6</v>
      </c>
      <c r="I37" s="32">
        <v>0.06</v>
      </c>
      <c r="J37" s="28">
        <f t="shared" si="2"/>
        <v>1127.3999999999999</v>
      </c>
      <c r="K37" s="29">
        <f t="shared" si="1"/>
        <v>1130</v>
      </c>
      <c r="L37" s="29">
        <f>VLOOKUP(E37,[4]ข้อมูลหลัก!G$1:H$65536,2,FALSE)</f>
        <v>33360</v>
      </c>
      <c r="M37" s="29" t="e">
        <f>#REF!*4/100</f>
        <v>#REF!</v>
      </c>
      <c r="N37" s="29" t="e">
        <f>ROUNDUP(M37,-1)</f>
        <v>#REF!</v>
      </c>
      <c r="O37" s="20" t="str">
        <f>LOOKUP(H37,[4]ข้อมูลหลัก!A$1:C$65536)</f>
        <v>ดีเด่น</v>
      </c>
      <c r="P37" s="30"/>
      <c r="T37" s="31" t="s">
        <v>297</v>
      </c>
      <c r="U37" s="31" t="s">
        <v>298</v>
      </c>
    </row>
    <row r="38" spans="1:21" ht="20.25" customHeight="1">
      <c r="A38" s="20">
        <v>17</v>
      </c>
      <c r="B38" s="42" t="s">
        <v>224</v>
      </c>
      <c r="C38" s="22" t="s">
        <v>299</v>
      </c>
      <c r="D38" s="42" t="s">
        <v>11</v>
      </c>
      <c r="E38" s="38" t="s">
        <v>12</v>
      </c>
      <c r="F38" s="39">
        <v>1106</v>
      </c>
      <c r="G38" s="25">
        <v>14380</v>
      </c>
      <c r="H38" s="26">
        <v>95.64</v>
      </c>
      <c r="I38" s="32">
        <v>5.5E-2</v>
      </c>
      <c r="J38" s="28">
        <f t="shared" si="2"/>
        <v>790.9</v>
      </c>
      <c r="K38" s="29">
        <f t="shared" si="1"/>
        <v>800</v>
      </c>
      <c r="L38" s="29">
        <f>VLOOKUP(E38,[4]ข้อมูลหลัก!G$1:H$65536,2,FALSE)</f>
        <v>19430</v>
      </c>
      <c r="M38" s="29" t="e">
        <f>#REF!*4/100</f>
        <v>#REF!</v>
      </c>
      <c r="N38" s="29" t="e">
        <f t="shared" ref="N38:N101" si="5">ROUNDUP(M38,-1)</f>
        <v>#REF!</v>
      </c>
      <c r="O38" s="20" t="str">
        <f>LOOKUP(H38,[4]ข้อมูลหลัก!A$1:C$65536)</f>
        <v>ดีเด่น</v>
      </c>
      <c r="P38" s="30"/>
      <c r="T38" s="31" t="s">
        <v>224</v>
      </c>
      <c r="U38" s="31" t="s">
        <v>299</v>
      </c>
    </row>
    <row r="39" spans="1:21" ht="20.25" customHeight="1">
      <c r="A39" s="20">
        <v>18</v>
      </c>
      <c r="B39" s="42" t="s">
        <v>225</v>
      </c>
      <c r="C39" s="22" t="s">
        <v>300</v>
      </c>
      <c r="D39" s="42" t="s">
        <v>48</v>
      </c>
      <c r="E39" s="38" t="s">
        <v>14</v>
      </c>
      <c r="F39" s="39">
        <v>1108</v>
      </c>
      <c r="G39" s="25">
        <v>19590</v>
      </c>
      <c r="H39" s="26">
        <v>97.5</v>
      </c>
      <c r="I39" s="32">
        <v>0.06</v>
      </c>
      <c r="J39" s="28">
        <f t="shared" si="2"/>
        <v>1175.3999999999999</v>
      </c>
      <c r="K39" s="29">
        <f t="shared" si="1"/>
        <v>1180</v>
      </c>
      <c r="L39" s="29">
        <f>VLOOKUP(E39,[4]ข้อมูลหลัก!G$1:H$65536,2,FALSE)</f>
        <v>33360</v>
      </c>
      <c r="M39" s="29" t="e">
        <f>#REF!*4/100</f>
        <v>#REF!</v>
      </c>
      <c r="N39" s="29" t="e">
        <f t="shared" si="5"/>
        <v>#REF!</v>
      </c>
      <c r="O39" s="20" t="str">
        <f>LOOKUP(H39,[4]ข้อมูลหลัก!A$1:C$65536)</f>
        <v>ดีเด่น</v>
      </c>
      <c r="P39" s="34"/>
      <c r="Q39" s="40"/>
      <c r="T39" s="31" t="s">
        <v>225</v>
      </c>
      <c r="U39" s="31" t="s">
        <v>300</v>
      </c>
    </row>
    <row r="40" spans="1:21" ht="20.25" customHeight="1">
      <c r="A40" s="20">
        <v>19</v>
      </c>
      <c r="B40" s="23" t="s">
        <v>629</v>
      </c>
      <c r="C40" s="46" t="s">
        <v>724</v>
      </c>
      <c r="D40" s="42" t="s">
        <v>48</v>
      </c>
      <c r="E40" s="38" t="s">
        <v>14</v>
      </c>
      <c r="F40" s="39">
        <v>1109</v>
      </c>
      <c r="G40" s="47">
        <v>18000</v>
      </c>
      <c r="H40" s="26">
        <v>90.6</v>
      </c>
      <c r="I40" s="27">
        <v>0</v>
      </c>
      <c r="J40" s="28">
        <f t="shared" si="2"/>
        <v>0</v>
      </c>
      <c r="K40" s="29">
        <f t="shared" si="1"/>
        <v>0</v>
      </c>
      <c r="L40" s="29">
        <f>VLOOKUP(E40,[6]ข้อมูลหลัก!G$1:H$65536,2,FALSE)</f>
        <v>33360</v>
      </c>
      <c r="M40" s="29" t="e">
        <f>#REF!*4/100</f>
        <v>#REF!</v>
      </c>
      <c r="N40" s="29" t="e">
        <f t="shared" si="5"/>
        <v>#REF!</v>
      </c>
      <c r="O40" s="20" t="str">
        <f>LOOKUP(H40,[6]ข้อมูลหลัก!A$1:C$65536)</f>
        <v>ดีมาก</v>
      </c>
      <c r="P40" s="34"/>
      <c r="Q40" s="40"/>
      <c r="T40" s="31" t="s">
        <v>226</v>
      </c>
      <c r="U40" s="31" t="s">
        <v>301</v>
      </c>
    </row>
    <row r="41" spans="1:21" ht="20.25" customHeight="1">
      <c r="A41" s="20">
        <v>20</v>
      </c>
      <c r="B41" s="42" t="s">
        <v>42</v>
      </c>
      <c r="C41" s="22" t="s">
        <v>289</v>
      </c>
      <c r="D41" s="42" t="s">
        <v>48</v>
      </c>
      <c r="E41" s="38" t="s">
        <v>14</v>
      </c>
      <c r="F41" s="39">
        <v>1110</v>
      </c>
      <c r="G41" s="47">
        <v>18000</v>
      </c>
      <c r="H41" s="26">
        <v>87</v>
      </c>
      <c r="I41" s="27">
        <v>0</v>
      </c>
      <c r="J41" s="28">
        <f t="shared" si="2"/>
        <v>0</v>
      </c>
      <c r="K41" s="29">
        <f t="shared" si="1"/>
        <v>0</v>
      </c>
      <c r="L41" s="29">
        <f>VLOOKUP(E41,[6]ข้อมูลหลัก!G$1:H$65536,2,FALSE)</f>
        <v>33360</v>
      </c>
      <c r="M41" s="29" t="e">
        <f>#REF!*4/100</f>
        <v>#REF!</v>
      </c>
      <c r="N41" s="29" t="e">
        <f t="shared" si="5"/>
        <v>#REF!</v>
      </c>
      <c r="O41" s="20" t="str">
        <f>LOOKUP(H41,[6]ข้อมูลหลัก!A$1:C$65536)</f>
        <v>ดีมาก</v>
      </c>
      <c r="P41" s="30"/>
      <c r="T41" s="31"/>
      <c r="U41" s="31"/>
    </row>
    <row r="42" spans="1:21" ht="20.25" customHeight="1">
      <c r="A42" s="20">
        <v>21</v>
      </c>
      <c r="B42" s="42" t="s">
        <v>49</v>
      </c>
      <c r="C42" s="22" t="s">
        <v>303</v>
      </c>
      <c r="D42" s="42" t="s">
        <v>48</v>
      </c>
      <c r="E42" s="38" t="s">
        <v>14</v>
      </c>
      <c r="F42" s="39">
        <v>1111</v>
      </c>
      <c r="G42" s="25">
        <v>18430</v>
      </c>
      <c r="H42" s="26">
        <v>99</v>
      </c>
      <c r="I42" s="32">
        <v>0.06</v>
      </c>
      <c r="J42" s="28">
        <f t="shared" si="2"/>
        <v>1105.8</v>
      </c>
      <c r="K42" s="29">
        <f t="shared" si="1"/>
        <v>1110</v>
      </c>
      <c r="L42" s="29">
        <f>VLOOKUP(E42,[4]ข้อมูลหลัก!G$1:H$65536,2,FALSE)</f>
        <v>33360</v>
      </c>
      <c r="M42" s="29" t="e">
        <f>#REF!*4/100</f>
        <v>#REF!</v>
      </c>
      <c r="N42" s="29" t="e">
        <f t="shared" si="5"/>
        <v>#REF!</v>
      </c>
      <c r="O42" s="20" t="str">
        <f>LOOKUP(H42,[4]ข้อมูลหลัก!A$1:C$65536)</f>
        <v>ดีเด่น</v>
      </c>
      <c r="P42" s="30"/>
      <c r="T42" s="31" t="s">
        <v>302</v>
      </c>
      <c r="U42" s="31" t="s">
        <v>303</v>
      </c>
    </row>
    <row r="43" spans="1:21" ht="20.25" customHeight="1">
      <c r="A43" s="20">
        <v>22</v>
      </c>
      <c r="B43" s="42" t="s">
        <v>227</v>
      </c>
      <c r="C43" s="22" t="s">
        <v>304</v>
      </c>
      <c r="D43" s="42" t="s">
        <v>48</v>
      </c>
      <c r="E43" s="38" t="s">
        <v>14</v>
      </c>
      <c r="F43" s="39">
        <v>1112</v>
      </c>
      <c r="G43" s="25">
        <v>18710</v>
      </c>
      <c r="H43" s="26">
        <v>97.5</v>
      </c>
      <c r="I43" s="32">
        <v>0.06</v>
      </c>
      <c r="J43" s="28">
        <f t="shared" si="2"/>
        <v>1122.5999999999999</v>
      </c>
      <c r="K43" s="29">
        <f t="shared" si="1"/>
        <v>1130</v>
      </c>
      <c r="L43" s="29">
        <f>VLOOKUP(E43,[4]ข้อมูลหลัก!G$1:H$65536,2,FALSE)</f>
        <v>33360</v>
      </c>
      <c r="M43" s="29" t="e">
        <f>#REF!*4/100</f>
        <v>#REF!</v>
      </c>
      <c r="N43" s="29" t="e">
        <f t="shared" si="5"/>
        <v>#REF!</v>
      </c>
      <c r="O43" s="20" t="str">
        <f>LOOKUP(H43,[4]ข้อมูลหลัก!A$1:C$65536)</f>
        <v>ดีเด่น</v>
      </c>
      <c r="P43" s="30"/>
      <c r="T43" s="31" t="s">
        <v>227</v>
      </c>
      <c r="U43" s="31" t="s">
        <v>304</v>
      </c>
    </row>
    <row r="44" spans="1:21" ht="20.25" customHeight="1">
      <c r="A44" s="20">
        <v>23</v>
      </c>
      <c r="B44" s="42" t="s">
        <v>806</v>
      </c>
      <c r="C44" s="22" t="s">
        <v>305</v>
      </c>
      <c r="D44" s="42" t="s">
        <v>48</v>
      </c>
      <c r="E44" s="38" t="s">
        <v>14</v>
      </c>
      <c r="F44" s="39">
        <v>1114</v>
      </c>
      <c r="G44" s="25">
        <v>18820</v>
      </c>
      <c r="H44" s="26">
        <v>97.5</v>
      </c>
      <c r="I44" s="32">
        <v>0.06</v>
      </c>
      <c r="J44" s="28">
        <f t="shared" si="2"/>
        <v>1129.2</v>
      </c>
      <c r="K44" s="29">
        <f t="shared" si="1"/>
        <v>1130</v>
      </c>
      <c r="L44" s="29">
        <f>VLOOKUP(E44,[4]ข้อมูลหลัก!G$1:H$65536,2,FALSE)</f>
        <v>33360</v>
      </c>
      <c r="M44" s="29" t="e">
        <f>#REF!*4/100</f>
        <v>#REF!</v>
      </c>
      <c r="N44" s="29" t="e">
        <f t="shared" si="5"/>
        <v>#REF!</v>
      </c>
      <c r="O44" s="20" t="str">
        <f>LOOKUP(H44,[4]ข้อมูลหลัก!A$1:C$65536)</f>
        <v>ดีเด่น</v>
      </c>
      <c r="P44" s="30"/>
      <c r="T44" s="31" t="s">
        <v>228</v>
      </c>
      <c r="U44" s="31" t="s">
        <v>305</v>
      </c>
    </row>
    <row r="45" spans="1:21" ht="20.25" customHeight="1">
      <c r="A45" s="20">
        <v>24</v>
      </c>
      <c r="B45" s="23" t="s">
        <v>630</v>
      </c>
      <c r="C45" s="46" t="s">
        <v>789</v>
      </c>
      <c r="D45" s="42" t="s">
        <v>48</v>
      </c>
      <c r="E45" s="38" t="s">
        <v>14</v>
      </c>
      <c r="F45" s="39">
        <v>1115</v>
      </c>
      <c r="G45" s="47">
        <v>18000</v>
      </c>
      <c r="H45" s="26">
        <v>90.8</v>
      </c>
      <c r="I45" s="27">
        <v>0</v>
      </c>
      <c r="J45" s="28">
        <f t="shared" si="2"/>
        <v>0</v>
      </c>
      <c r="K45" s="29">
        <f t="shared" si="1"/>
        <v>0</v>
      </c>
      <c r="L45" s="29">
        <f>VLOOKUP(E45,[6]ข้อมูลหลัก!G$1:H$65536,2,FALSE)</f>
        <v>33360</v>
      </c>
      <c r="M45" s="29" t="e">
        <f>#REF!*4/100</f>
        <v>#REF!</v>
      </c>
      <c r="N45" s="29" t="e">
        <f t="shared" si="5"/>
        <v>#REF!</v>
      </c>
      <c r="O45" s="20" t="str">
        <f>LOOKUP(H45,[6]ข้อมูลหลัก!A$1:C$65536)</f>
        <v>ดีมาก</v>
      </c>
      <c r="P45" s="30"/>
      <c r="T45" s="31" t="s">
        <v>229</v>
      </c>
      <c r="U45" s="31" t="s">
        <v>306</v>
      </c>
    </row>
    <row r="46" spans="1:21" ht="20.25" customHeight="1">
      <c r="A46" s="20">
        <v>25</v>
      </c>
      <c r="B46" s="23" t="s">
        <v>631</v>
      </c>
      <c r="C46" s="46" t="s">
        <v>715</v>
      </c>
      <c r="D46" s="42" t="s">
        <v>48</v>
      </c>
      <c r="E46" s="38" t="s">
        <v>14</v>
      </c>
      <c r="F46" s="39">
        <v>1116</v>
      </c>
      <c r="G46" s="47">
        <v>18000</v>
      </c>
      <c r="H46" s="26">
        <v>87.8</v>
      </c>
      <c r="I46" s="27">
        <v>0</v>
      </c>
      <c r="J46" s="28">
        <f t="shared" si="2"/>
        <v>0</v>
      </c>
      <c r="K46" s="29">
        <f t="shared" si="1"/>
        <v>0</v>
      </c>
      <c r="L46" s="29">
        <f>VLOOKUP(E46,[6]ข้อมูลหลัก!G$1:H$65536,2,FALSE)</f>
        <v>33360</v>
      </c>
      <c r="M46" s="29" t="e">
        <f>#REF!*4/100</f>
        <v>#REF!</v>
      </c>
      <c r="N46" s="29" t="e">
        <f t="shared" si="5"/>
        <v>#REF!</v>
      </c>
      <c r="O46" s="20" t="str">
        <f>LOOKUP(H46,[6]ข้อมูลหลัก!A$1:C$65536)</f>
        <v>ดีมาก</v>
      </c>
      <c r="P46" s="30"/>
      <c r="T46" s="31"/>
      <c r="U46" s="31"/>
    </row>
    <row r="47" spans="1:21" ht="20.25" customHeight="1">
      <c r="A47" s="20">
        <v>26</v>
      </c>
      <c r="B47" s="42" t="s">
        <v>50</v>
      </c>
      <c r="C47" s="22" t="s">
        <v>308</v>
      </c>
      <c r="D47" s="42" t="s">
        <v>11</v>
      </c>
      <c r="E47" s="38" t="s">
        <v>12</v>
      </c>
      <c r="F47" s="39">
        <v>1118</v>
      </c>
      <c r="G47" s="25">
        <v>12110</v>
      </c>
      <c r="H47" s="26">
        <v>97.5</v>
      </c>
      <c r="I47" s="27">
        <v>0.06</v>
      </c>
      <c r="J47" s="28">
        <f t="shared" si="2"/>
        <v>726.6</v>
      </c>
      <c r="K47" s="29">
        <f t="shared" si="1"/>
        <v>730</v>
      </c>
      <c r="L47" s="29">
        <f>VLOOKUP(E47,[4]ข้อมูลหลัก!G$1:H$65536,2,FALSE)</f>
        <v>19430</v>
      </c>
      <c r="M47" s="29" t="e">
        <f>#REF!*4/100</f>
        <v>#REF!</v>
      </c>
      <c r="N47" s="29" t="e">
        <f t="shared" si="5"/>
        <v>#REF!</v>
      </c>
      <c r="O47" s="20" t="str">
        <f>LOOKUP(H47,[4]ข้อมูลหลัก!A$1:C$65536)</f>
        <v>ดีเด่น</v>
      </c>
      <c r="P47" s="60"/>
      <c r="T47" s="31" t="s">
        <v>307</v>
      </c>
      <c r="U47" s="31" t="s">
        <v>308</v>
      </c>
    </row>
    <row r="48" spans="1:21" ht="20.25" customHeight="1">
      <c r="A48" s="20">
        <v>27</v>
      </c>
      <c r="B48" s="42" t="s">
        <v>230</v>
      </c>
      <c r="C48" s="22" t="s">
        <v>309</v>
      </c>
      <c r="D48" s="42" t="s">
        <v>51</v>
      </c>
      <c r="E48" s="39" t="s">
        <v>14</v>
      </c>
      <c r="F48" s="39">
        <v>1123</v>
      </c>
      <c r="G48" s="25">
        <v>18430</v>
      </c>
      <c r="H48" s="26">
        <v>95.56</v>
      </c>
      <c r="I48" s="32">
        <v>5.5E-2</v>
      </c>
      <c r="J48" s="28">
        <f t="shared" si="2"/>
        <v>1013.65</v>
      </c>
      <c r="K48" s="29">
        <f t="shared" si="1"/>
        <v>1020</v>
      </c>
      <c r="L48" s="29">
        <f>VLOOKUP(E48,[4]ข้อมูลหลัก!G$1:H$65536,2,FALSE)</f>
        <v>33360</v>
      </c>
      <c r="M48" s="29" t="e">
        <f>#REF!*4/100</f>
        <v>#REF!</v>
      </c>
      <c r="N48" s="29" t="e">
        <f t="shared" si="5"/>
        <v>#REF!</v>
      </c>
      <c r="O48" s="20" t="str">
        <f>LOOKUP(H48,[4]ข้อมูลหลัก!A$1:C$65536)</f>
        <v>ดีเด่น</v>
      </c>
      <c r="P48" s="30"/>
      <c r="T48" s="31" t="s">
        <v>230</v>
      </c>
      <c r="U48" s="31" t="s">
        <v>309</v>
      </c>
    </row>
    <row r="49" spans="1:21" ht="20.25" customHeight="1">
      <c r="A49" s="20">
        <v>28</v>
      </c>
      <c r="B49" s="42" t="s">
        <v>52</v>
      </c>
      <c r="C49" s="22" t="s">
        <v>311</v>
      </c>
      <c r="D49" s="42" t="s">
        <v>51</v>
      </c>
      <c r="E49" s="38" t="s">
        <v>14</v>
      </c>
      <c r="F49" s="39">
        <v>1124</v>
      </c>
      <c r="G49" s="25">
        <v>18540</v>
      </c>
      <c r="H49" s="26">
        <v>96.2</v>
      </c>
      <c r="I49" s="32">
        <v>5.5E-2</v>
      </c>
      <c r="J49" s="28">
        <f t="shared" si="2"/>
        <v>1019.7</v>
      </c>
      <c r="K49" s="29">
        <f t="shared" si="1"/>
        <v>1020</v>
      </c>
      <c r="L49" s="29">
        <f>VLOOKUP(E49,[4]ข้อมูลหลัก!G$1:H$65536,2,FALSE)</f>
        <v>33360</v>
      </c>
      <c r="M49" s="29" t="e">
        <f>#REF!*4/100</f>
        <v>#REF!</v>
      </c>
      <c r="N49" s="29" t="e">
        <f t="shared" si="5"/>
        <v>#REF!</v>
      </c>
      <c r="O49" s="20" t="str">
        <f>LOOKUP(H49,[4]ข้อมูลหลัก!A$1:C$65536)</f>
        <v>ดีเด่น</v>
      </c>
      <c r="P49" s="30"/>
      <c r="T49" s="31" t="s">
        <v>310</v>
      </c>
      <c r="U49" s="31" t="s">
        <v>311</v>
      </c>
    </row>
    <row r="50" spans="1:21" ht="20.25" customHeight="1">
      <c r="A50" s="20">
        <v>29</v>
      </c>
      <c r="B50" s="42" t="s">
        <v>231</v>
      </c>
      <c r="C50" s="22" t="s">
        <v>312</v>
      </c>
      <c r="D50" s="42" t="s">
        <v>47</v>
      </c>
      <c r="E50" s="38" t="s">
        <v>14</v>
      </c>
      <c r="F50" s="39">
        <v>1126</v>
      </c>
      <c r="G50" s="25">
        <v>19370</v>
      </c>
      <c r="H50" s="26">
        <v>97.6</v>
      </c>
      <c r="I50" s="32">
        <v>0.06</v>
      </c>
      <c r="J50" s="28">
        <f t="shared" si="2"/>
        <v>1162.2</v>
      </c>
      <c r="K50" s="29">
        <f t="shared" si="1"/>
        <v>1170</v>
      </c>
      <c r="L50" s="29">
        <f>VLOOKUP(E50,[4]ข้อมูลหลัก!G$1:H$65536,2,FALSE)</f>
        <v>33360</v>
      </c>
      <c r="M50" s="29" t="e">
        <f>#REF!*4/100</f>
        <v>#REF!</v>
      </c>
      <c r="N50" s="29" t="e">
        <f t="shared" si="5"/>
        <v>#REF!</v>
      </c>
      <c r="O50" s="20" t="str">
        <f>LOOKUP(H50,[4]ข้อมูลหลัก!A$1:C$65536)</f>
        <v>ดีเด่น</v>
      </c>
      <c r="P50" s="30"/>
      <c r="T50" s="31" t="s">
        <v>231</v>
      </c>
      <c r="U50" s="31" t="s">
        <v>312</v>
      </c>
    </row>
    <row r="51" spans="1:21" ht="20.25" customHeight="1">
      <c r="A51" s="20">
        <v>30</v>
      </c>
      <c r="B51" s="23" t="s">
        <v>632</v>
      </c>
      <c r="C51" s="46" t="s">
        <v>716</v>
      </c>
      <c r="D51" s="42" t="s">
        <v>47</v>
      </c>
      <c r="E51" s="38" t="s">
        <v>14</v>
      </c>
      <c r="F51" s="39">
        <v>1127</v>
      </c>
      <c r="G51" s="47">
        <v>18000</v>
      </c>
      <c r="H51" s="26">
        <v>90.4</v>
      </c>
      <c r="I51" s="27">
        <v>0</v>
      </c>
      <c r="J51" s="28">
        <f t="shared" si="2"/>
        <v>0</v>
      </c>
      <c r="K51" s="29">
        <f t="shared" si="1"/>
        <v>0</v>
      </c>
      <c r="L51" s="29">
        <f>VLOOKUP(E51,[6]ข้อมูลหลัก!G$1:H$65536,2,FALSE)</f>
        <v>33360</v>
      </c>
      <c r="M51" s="29" t="e">
        <f>#REF!*4/100</f>
        <v>#REF!</v>
      </c>
      <c r="N51" s="29" t="e">
        <f t="shared" si="5"/>
        <v>#REF!</v>
      </c>
      <c r="O51" s="20" t="str">
        <f>LOOKUP(H51,[6]ข้อมูลหลัก!A$1:C$65536)</f>
        <v>ดีมาก</v>
      </c>
      <c r="P51" s="30"/>
      <c r="T51" s="31"/>
      <c r="U51" s="31"/>
    </row>
    <row r="52" spans="1:21" ht="20.25" customHeight="1">
      <c r="A52" s="20">
        <v>31</v>
      </c>
      <c r="B52" s="42" t="s">
        <v>232</v>
      </c>
      <c r="C52" s="22" t="s">
        <v>313</v>
      </c>
      <c r="D52" s="42" t="s">
        <v>19</v>
      </c>
      <c r="E52" s="38" t="s">
        <v>12</v>
      </c>
      <c r="F52" s="39">
        <v>1129</v>
      </c>
      <c r="G52" s="25">
        <v>15470</v>
      </c>
      <c r="H52" s="26">
        <v>97.9</v>
      </c>
      <c r="I52" s="32">
        <v>0.06</v>
      </c>
      <c r="J52" s="28">
        <f t="shared" si="2"/>
        <v>928.19999999999993</v>
      </c>
      <c r="K52" s="29">
        <f t="shared" si="1"/>
        <v>930</v>
      </c>
      <c r="L52" s="29">
        <f>VLOOKUP(E52,[4]ข้อมูลหลัก!G$1:H$65536,2,FALSE)</f>
        <v>19430</v>
      </c>
      <c r="M52" s="29" t="e">
        <f>#REF!*4/100</f>
        <v>#REF!</v>
      </c>
      <c r="N52" s="29" t="e">
        <f t="shared" si="5"/>
        <v>#REF!</v>
      </c>
      <c r="O52" s="20" t="str">
        <f>LOOKUP(H52,[4]ข้อมูลหลัก!A$1:C$65536)</f>
        <v>ดีเด่น</v>
      </c>
      <c r="P52" s="30"/>
      <c r="T52" s="31" t="s">
        <v>232</v>
      </c>
      <c r="U52" s="31" t="s">
        <v>313</v>
      </c>
    </row>
    <row r="53" spans="1:21" ht="20.25" customHeight="1">
      <c r="A53" s="20">
        <v>32</v>
      </c>
      <c r="B53" s="42" t="s">
        <v>53</v>
      </c>
      <c r="C53" s="22" t="s">
        <v>315</v>
      </c>
      <c r="D53" s="42" t="s">
        <v>19</v>
      </c>
      <c r="E53" s="38" t="s">
        <v>12</v>
      </c>
      <c r="F53" s="39">
        <v>1130</v>
      </c>
      <c r="G53" s="25">
        <v>14070</v>
      </c>
      <c r="H53" s="26">
        <v>91.8</v>
      </c>
      <c r="I53" s="27">
        <v>0.05</v>
      </c>
      <c r="J53" s="28">
        <f t="shared" si="2"/>
        <v>703.5</v>
      </c>
      <c r="K53" s="29">
        <f t="shared" si="1"/>
        <v>710</v>
      </c>
      <c r="L53" s="29">
        <f>VLOOKUP(E53,[4]ข้อมูลหลัก!G$1:H$65536,2,FALSE)</f>
        <v>19430</v>
      </c>
      <c r="M53" s="29" t="e">
        <f>#REF!*4/100</f>
        <v>#REF!</v>
      </c>
      <c r="N53" s="29" t="e">
        <f t="shared" si="5"/>
        <v>#REF!</v>
      </c>
      <c r="O53" s="20" t="str">
        <f>LOOKUP(H53,[4]ข้อมูลหลัก!A$1:C$65536)</f>
        <v>ดีมาก</v>
      </c>
      <c r="P53" s="30"/>
      <c r="T53" s="31" t="s">
        <v>314</v>
      </c>
      <c r="U53" s="31" t="s">
        <v>315</v>
      </c>
    </row>
    <row r="54" spans="1:21" ht="20.25" customHeight="1">
      <c r="A54" s="20">
        <v>33</v>
      </c>
      <c r="B54" s="42" t="s">
        <v>233</v>
      </c>
      <c r="C54" s="22" t="s">
        <v>316</v>
      </c>
      <c r="D54" s="42" t="s">
        <v>19</v>
      </c>
      <c r="E54" s="38" t="s">
        <v>12</v>
      </c>
      <c r="F54" s="39">
        <v>1134</v>
      </c>
      <c r="G54" s="25">
        <v>15630</v>
      </c>
      <c r="H54" s="26">
        <v>97.55</v>
      </c>
      <c r="I54" s="32">
        <v>0.06</v>
      </c>
      <c r="J54" s="28">
        <f t="shared" si="2"/>
        <v>937.8</v>
      </c>
      <c r="K54" s="29">
        <f t="shared" si="1"/>
        <v>940</v>
      </c>
      <c r="L54" s="29">
        <f>VLOOKUP(E54,[4]ข้อมูลหลัก!G$1:H$65536,2,FALSE)</f>
        <v>19430</v>
      </c>
      <c r="M54" s="29" t="e">
        <f>#REF!*4/100</f>
        <v>#REF!</v>
      </c>
      <c r="N54" s="29" t="e">
        <f t="shared" si="5"/>
        <v>#REF!</v>
      </c>
      <c r="O54" s="20" t="str">
        <f>LOOKUP(H54,[4]ข้อมูลหลัก!A$1:C$65536)</f>
        <v>ดีเด่น</v>
      </c>
      <c r="P54" s="30"/>
      <c r="T54" s="31" t="s">
        <v>233</v>
      </c>
      <c r="U54" s="31" t="s">
        <v>316</v>
      </c>
    </row>
    <row r="55" spans="1:21" ht="20.25" customHeight="1">
      <c r="A55" s="20">
        <v>34</v>
      </c>
      <c r="B55" s="41" t="s">
        <v>234</v>
      </c>
      <c r="C55" s="22" t="s">
        <v>317</v>
      </c>
      <c r="D55" s="42" t="s">
        <v>11</v>
      </c>
      <c r="E55" s="38" t="s">
        <v>12</v>
      </c>
      <c r="F55" s="39">
        <v>1135</v>
      </c>
      <c r="G55" s="25">
        <v>12620</v>
      </c>
      <c r="H55" s="26">
        <v>99.1</v>
      </c>
      <c r="I55" s="32">
        <v>0.06</v>
      </c>
      <c r="J55" s="28">
        <f t="shared" si="2"/>
        <v>757.19999999999993</v>
      </c>
      <c r="K55" s="29">
        <f t="shared" si="1"/>
        <v>760</v>
      </c>
      <c r="L55" s="29">
        <f>VLOOKUP(E55,[4]ข้อมูลหลัก!G$1:H$65536,2,FALSE)</f>
        <v>19430</v>
      </c>
      <c r="M55" s="29" t="e">
        <f>#REF!*4/100</f>
        <v>#REF!</v>
      </c>
      <c r="N55" s="29" t="e">
        <f t="shared" si="5"/>
        <v>#REF!</v>
      </c>
      <c r="O55" s="20" t="str">
        <f>LOOKUP(H55,[4]ข้อมูลหลัก!A$1:C$65536)</f>
        <v>ดีเด่น</v>
      </c>
      <c r="P55" s="30"/>
      <c r="T55" s="31" t="s">
        <v>234</v>
      </c>
      <c r="U55" s="31" t="s">
        <v>317</v>
      </c>
    </row>
    <row r="56" spans="1:21" ht="20.25" customHeight="1">
      <c r="A56" s="20">
        <v>35</v>
      </c>
      <c r="B56" s="42" t="s">
        <v>54</v>
      </c>
      <c r="C56" s="22" t="s">
        <v>319</v>
      </c>
      <c r="D56" s="42" t="s">
        <v>19</v>
      </c>
      <c r="E56" s="38" t="s">
        <v>12</v>
      </c>
      <c r="F56" s="39">
        <v>1171</v>
      </c>
      <c r="G56" s="25">
        <v>14760</v>
      </c>
      <c r="H56" s="26">
        <v>92.4</v>
      </c>
      <c r="I56" s="32">
        <v>0.05</v>
      </c>
      <c r="J56" s="28">
        <f t="shared" si="2"/>
        <v>738</v>
      </c>
      <c r="K56" s="29">
        <f t="shared" si="1"/>
        <v>740</v>
      </c>
      <c r="L56" s="29">
        <f>VLOOKUP(E56,[4]ข้อมูลหลัก!G$1:H$65536,2,FALSE)</f>
        <v>19430</v>
      </c>
      <c r="M56" s="29" t="e">
        <f>#REF!*4/100</f>
        <v>#REF!</v>
      </c>
      <c r="N56" s="29" t="e">
        <f t="shared" si="5"/>
        <v>#REF!</v>
      </c>
      <c r="O56" s="20" t="str">
        <f>LOOKUP(H56,[4]ข้อมูลหลัก!A$1:C$65536)</f>
        <v>ดีมาก</v>
      </c>
      <c r="P56" s="30"/>
      <c r="T56" s="31" t="s">
        <v>318</v>
      </c>
      <c r="U56" s="31" t="s">
        <v>319</v>
      </c>
    </row>
    <row r="57" spans="1:21" ht="20.25" customHeight="1">
      <c r="A57" s="13"/>
      <c r="B57" s="13"/>
      <c r="C57" s="14"/>
      <c r="D57" s="15" t="s">
        <v>55</v>
      </c>
      <c r="E57" s="13"/>
      <c r="F57" s="13"/>
      <c r="G57" s="16"/>
      <c r="H57" s="13"/>
      <c r="I57" s="13"/>
      <c r="J57" s="17"/>
      <c r="K57" s="18"/>
      <c r="L57" s="13"/>
      <c r="M57" s="13"/>
      <c r="N57" s="13"/>
      <c r="O57" s="13"/>
      <c r="P57" s="13"/>
      <c r="Q57" s="19"/>
      <c r="R57" s="19"/>
    </row>
    <row r="58" spans="1:21" ht="20.25" customHeight="1">
      <c r="A58" s="20">
        <v>1</v>
      </c>
      <c r="B58" s="61" t="s">
        <v>56</v>
      </c>
      <c r="C58" s="22" t="s">
        <v>323</v>
      </c>
      <c r="D58" s="21" t="s">
        <v>13</v>
      </c>
      <c r="E58" s="24" t="s">
        <v>14</v>
      </c>
      <c r="F58" s="24">
        <v>20</v>
      </c>
      <c r="G58" s="25">
        <v>19230</v>
      </c>
      <c r="H58" s="26">
        <v>100</v>
      </c>
      <c r="I58" s="27">
        <v>0.04</v>
      </c>
      <c r="J58" s="28">
        <f>G58*I58</f>
        <v>769.2</v>
      </c>
      <c r="K58" s="29">
        <f t="shared" ref="K58:K64" si="6">ROUNDUP(J58,-1)</f>
        <v>770</v>
      </c>
      <c r="L58" s="29">
        <f>VLOOKUP(E58,[8]ข้อมูลหลัก!G$1:H$65536,2,FALSE)</f>
        <v>33360</v>
      </c>
      <c r="M58" s="29" t="e">
        <f>#REF!*4/100</f>
        <v>#REF!</v>
      </c>
      <c r="N58" s="29" t="e">
        <f t="shared" si="5"/>
        <v>#REF!</v>
      </c>
      <c r="O58" s="20" t="str">
        <f>LOOKUP(H58,[8]ข้อมูลหลัก!A$1:C$65536)</f>
        <v>ดีเด่น</v>
      </c>
      <c r="P58" s="30"/>
      <c r="T58" s="31" t="s">
        <v>322</v>
      </c>
      <c r="U58" s="31" t="s">
        <v>323</v>
      </c>
    </row>
    <row r="59" spans="1:21" ht="20.25" customHeight="1">
      <c r="A59" s="20">
        <v>2</v>
      </c>
      <c r="B59" s="61" t="s">
        <v>57</v>
      </c>
      <c r="C59" s="22" t="s">
        <v>324</v>
      </c>
      <c r="D59" s="21" t="s">
        <v>22</v>
      </c>
      <c r="E59" s="24" t="s">
        <v>14</v>
      </c>
      <c r="F59" s="24">
        <v>1141</v>
      </c>
      <c r="G59" s="25">
        <v>19060</v>
      </c>
      <c r="H59" s="26">
        <v>100</v>
      </c>
      <c r="I59" s="27">
        <v>0.04</v>
      </c>
      <c r="J59" s="28">
        <f t="shared" ref="J59:J64" si="7">I59*G59</f>
        <v>762.4</v>
      </c>
      <c r="K59" s="29">
        <f t="shared" si="6"/>
        <v>770</v>
      </c>
      <c r="L59" s="29">
        <f>VLOOKUP(E59,[8]ข้อมูลหลัก!G$1:H$65536,2,FALSE)</f>
        <v>33360</v>
      </c>
      <c r="M59" s="29" t="e">
        <f>#REF!*4/100</f>
        <v>#REF!</v>
      </c>
      <c r="N59" s="29" t="e">
        <f t="shared" si="5"/>
        <v>#REF!</v>
      </c>
      <c r="O59" s="20" t="str">
        <f>LOOKUP(H59,[8]ข้อมูลหลัก!A$1:C$65536)</f>
        <v>ดีเด่น</v>
      </c>
      <c r="P59" s="30"/>
      <c r="T59" s="31" t="s">
        <v>57</v>
      </c>
      <c r="U59" s="31" t="s">
        <v>324</v>
      </c>
    </row>
    <row r="60" spans="1:21" s="68" customFormat="1" ht="20.25" customHeight="1">
      <c r="A60" s="20">
        <v>3</v>
      </c>
      <c r="B60" s="62" t="s">
        <v>58</v>
      </c>
      <c r="C60" s="63" t="s">
        <v>326</v>
      </c>
      <c r="D60" s="64" t="s">
        <v>22</v>
      </c>
      <c r="E60" s="65" t="s">
        <v>14</v>
      </c>
      <c r="F60" s="65">
        <v>1142</v>
      </c>
      <c r="G60" s="25">
        <v>18690</v>
      </c>
      <c r="H60" s="26">
        <v>100</v>
      </c>
      <c r="I60" s="27">
        <v>0.04</v>
      </c>
      <c r="J60" s="66">
        <f t="shared" si="7"/>
        <v>747.6</v>
      </c>
      <c r="K60" s="67">
        <f t="shared" si="6"/>
        <v>750</v>
      </c>
      <c r="L60" s="67">
        <f>VLOOKUP(E60,[8]ข้อมูลหลัก!G$1:H$65536,2,FALSE)</f>
        <v>33360</v>
      </c>
      <c r="M60" s="29" t="e">
        <f>#REF!*4/100</f>
        <v>#REF!</v>
      </c>
      <c r="N60" s="29" t="e">
        <f t="shared" si="5"/>
        <v>#REF!</v>
      </c>
      <c r="O60" s="20" t="s">
        <v>216</v>
      </c>
      <c r="P60" s="30"/>
      <c r="T60" s="31" t="s">
        <v>325</v>
      </c>
      <c r="U60" s="31" t="s">
        <v>326</v>
      </c>
    </row>
    <row r="61" spans="1:21" ht="20.25" customHeight="1">
      <c r="A61" s="20">
        <v>4</v>
      </c>
      <c r="B61" s="61" t="s">
        <v>59</v>
      </c>
      <c r="C61" s="22" t="s">
        <v>328</v>
      </c>
      <c r="D61" s="21" t="s">
        <v>22</v>
      </c>
      <c r="E61" s="24" t="s">
        <v>14</v>
      </c>
      <c r="F61" s="24">
        <v>1143</v>
      </c>
      <c r="G61" s="25">
        <v>18350</v>
      </c>
      <c r="H61" s="26">
        <v>100</v>
      </c>
      <c r="I61" s="27">
        <v>0.04</v>
      </c>
      <c r="J61" s="28">
        <f t="shared" si="7"/>
        <v>734</v>
      </c>
      <c r="K61" s="29">
        <f t="shared" si="6"/>
        <v>740</v>
      </c>
      <c r="L61" s="29">
        <f>VLOOKUP(E61,[8]ข้อมูลหลัก!G$1:H$65536,2,FALSE)</f>
        <v>33360</v>
      </c>
      <c r="M61" s="29" t="e">
        <f>#REF!*4/100</f>
        <v>#REF!</v>
      </c>
      <c r="N61" s="29" t="e">
        <f t="shared" si="5"/>
        <v>#REF!</v>
      </c>
      <c r="O61" s="20" t="s">
        <v>216</v>
      </c>
      <c r="P61" s="30"/>
      <c r="Q61" s="68"/>
      <c r="T61" s="31" t="s">
        <v>327</v>
      </c>
      <c r="U61" s="31" t="s">
        <v>328</v>
      </c>
    </row>
    <row r="62" spans="1:21" ht="20.25" customHeight="1">
      <c r="A62" s="20">
        <v>5</v>
      </c>
      <c r="B62" s="61" t="s">
        <v>60</v>
      </c>
      <c r="C62" s="22" t="s">
        <v>330</v>
      </c>
      <c r="D62" s="21" t="s">
        <v>61</v>
      </c>
      <c r="E62" s="24" t="s">
        <v>14</v>
      </c>
      <c r="F62" s="24">
        <v>1145</v>
      </c>
      <c r="G62" s="25">
        <v>19300</v>
      </c>
      <c r="H62" s="26">
        <v>99.4</v>
      </c>
      <c r="I62" s="27">
        <v>0.04</v>
      </c>
      <c r="J62" s="28">
        <f t="shared" si="7"/>
        <v>772</v>
      </c>
      <c r="K62" s="29">
        <f t="shared" si="6"/>
        <v>780</v>
      </c>
      <c r="L62" s="29">
        <f>VLOOKUP(E62,[8]ข้อมูลหลัก!G$1:H$65536,2,FALSE)</f>
        <v>33360</v>
      </c>
      <c r="M62" s="29" t="e">
        <f>#REF!*4/100</f>
        <v>#REF!</v>
      </c>
      <c r="N62" s="29" t="e">
        <f t="shared" si="5"/>
        <v>#REF!</v>
      </c>
      <c r="O62" s="20" t="str">
        <f>LOOKUP(H62,[8]ข้อมูลหลัก!A$1:C$65536)</f>
        <v>ดีเด่น</v>
      </c>
      <c r="P62" s="30"/>
      <c r="T62" s="31" t="s">
        <v>329</v>
      </c>
      <c r="U62" s="31" t="s">
        <v>330</v>
      </c>
    </row>
    <row r="63" spans="1:21" ht="20.25" customHeight="1">
      <c r="A63" s="20">
        <v>6</v>
      </c>
      <c r="B63" s="61" t="s">
        <v>62</v>
      </c>
      <c r="C63" s="22" t="s">
        <v>332</v>
      </c>
      <c r="D63" s="21" t="s">
        <v>13</v>
      </c>
      <c r="E63" s="24" t="s">
        <v>14</v>
      </c>
      <c r="F63" s="24">
        <v>1147</v>
      </c>
      <c r="G63" s="25">
        <v>19940</v>
      </c>
      <c r="H63" s="26">
        <v>98</v>
      </c>
      <c r="I63" s="27">
        <v>3.9E-2</v>
      </c>
      <c r="J63" s="28">
        <f t="shared" si="7"/>
        <v>777.66</v>
      </c>
      <c r="K63" s="29">
        <f t="shared" si="6"/>
        <v>780</v>
      </c>
      <c r="L63" s="29">
        <f>VLOOKUP(E63,[8]ข้อมูลหลัก!G$1:H$65536,2,FALSE)</f>
        <v>33360</v>
      </c>
      <c r="M63" s="29" t="e">
        <f>#REF!*4/100</f>
        <v>#REF!</v>
      </c>
      <c r="N63" s="29" t="e">
        <f t="shared" si="5"/>
        <v>#REF!</v>
      </c>
      <c r="O63" s="20" t="str">
        <f>LOOKUP(H63,[8]ข้อมูลหลัก!A$1:C$65536)</f>
        <v>ดีเด่น</v>
      </c>
      <c r="P63" s="30"/>
      <c r="T63" s="31" t="s">
        <v>331</v>
      </c>
      <c r="U63" s="31" t="s">
        <v>332</v>
      </c>
    </row>
    <row r="64" spans="1:21" ht="20.25" customHeight="1">
      <c r="A64" s="20">
        <v>7</v>
      </c>
      <c r="B64" s="61" t="s">
        <v>64</v>
      </c>
      <c r="C64" s="22" t="s">
        <v>334</v>
      </c>
      <c r="D64" s="21" t="s">
        <v>63</v>
      </c>
      <c r="E64" s="24" t="s">
        <v>12</v>
      </c>
      <c r="F64" s="24">
        <v>1154</v>
      </c>
      <c r="G64" s="25">
        <v>10430</v>
      </c>
      <c r="H64" s="26">
        <v>97</v>
      </c>
      <c r="I64" s="27">
        <v>3.9E-2</v>
      </c>
      <c r="J64" s="28">
        <f t="shared" si="7"/>
        <v>406.77</v>
      </c>
      <c r="K64" s="29">
        <f t="shared" si="6"/>
        <v>410</v>
      </c>
      <c r="L64" s="29">
        <f>VLOOKUP(E64,[9]ข้อมูลหลัก!G$1:H$65536,2,FALSE)</f>
        <v>19430</v>
      </c>
      <c r="M64" s="29" t="e">
        <f>#REF!*4/100</f>
        <v>#REF!</v>
      </c>
      <c r="N64" s="29" t="e">
        <f t="shared" si="5"/>
        <v>#REF!</v>
      </c>
      <c r="O64" s="20" t="str">
        <f>LOOKUP(H64,[9]ข้อมูลหลัก!A$1:C$65536)</f>
        <v>ดีเด่น</v>
      </c>
      <c r="P64" s="69"/>
      <c r="Q64" s="33"/>
      <c r="R64" s="33"/>
      <c r="T64" s="31" t="s">
        <v>333</v>
      </c>
      <c r="U64" s="31" t="s">
        <v>334</v>
      </c>
    </row>
    <row r="65" spans="1:21" ht="20.25" customHeight="1">
      <c r="A65" s="13"/>
      <c r="B65" s="13"/>
      <c r="C65" s="14"/>
      <c r="D65" s="15" t="s">
        <v>65</v>
      </c>
      <c r="E65" s="13"/>
      <c r="F65" s="13"/>
      <c r="G65" s="16"/>
      <c r="H65" s="13"/>
      <c r="I65" s="13"/>
      <c r="J65" s="17"/>
      <c r="K65" s="18"/>
      <c r="L65" s="13"/>
      <c r="M65" s="13"/>
      <c r="N65" s="13"/>
      <c r="O65" s="13"/>
      <c r="P65" s="13"/>
      <c r="Q65" s="19"/>
      <c r="R65" s="19"/>
    </row>
    <row r="66" spans="1:21" ht="20.25" customHeight="1">
      <c r="A66" s="20">
        <v>1</v>
      </c>
      <c r="B66" s="70" t="s">
        <v>237</v>
      </c>
      <c r="C66" s="22" t="s">
        <v>335</v>
      </c>
      <c r="D66" s="45" t="s">
        <v>11</v>
      </c>
      <c r="E66" s="20" t="s">
        <v>12</v>
      </c>
      <c r="F66" s="20">
        <v>35</v>
      </c>
      <c r="G66" s="25">
        <v>14140</v>
      </c>
      <c r="H66" s="26">
        <v>97.4</v>
      </c>
      <c r="I66" s="27">
        <v>5.9499999999999997E-2</v>
      </c>
      <c r="J66" s="28">
        <f>G66*I66</f>
        <v>841.32999999999993</v>
      </c>
      <c r="K66" s="29">
        <f t="shared" ref="K66:K72" si="8">ROUNDUP(J66,-1)</f>
        <v>850</v>
      </c>
      <c r="L66" s="29">
        <f>VLOOKUP(E66,[7]ข้อมูลหลัก!G$1:H$65536,2,FALSE)</f>
        <v>19430</v>
      </c>
      <c r="M66" s="29" t="e">
        <f>#REF!*4/100</f>
        <v>#REF!</v>
      </c>
      <c r="N66" s="29" t="e">
        <f t="shared" si="5"/>
        <v>#REF!</v>
      </c>
      <c r="O66" s="20" t="str">
        <f>LOOKUP(H66,[7]ข้อมูลหลัก!A$1:C$65536)</f>
        <v>ดีเด่น</v>
      </c>
      <c r="P66" s="30"/>
      <c r="T66" s="31" t="s">
        <v>237</v>
      </c>
      <c r="U66" s="31" t="s">
        <v>335</v>
      </c>
    </row>
    <row r="67" spans="1:21" ht="20.25" customHeight="1">
      <c r="A67" s="20">
        <v>2</v>
      </c>
      <c r="B67" s="70" t="s">
        <v>238</v>
      </c>
      <c r="C67" s="22" t="s">
        <v>336</v>
      </c>
      <c r="D67" s="45" t="s">
        <v>66</v>
      </c>
      <c r="E67" s="20" t="s">
        <v>14</v>
      </c>
      <c r="F67" s="20">
        <v>1161</v>
      </c>
      <c r="G67" s="25">
        <v>19820</v>
      </c>
      <c r="H67" s="26">
        <v>95</v>
      </c>
      <c r="I67" s="27">
        <v>5.9499999999999997E-2</v>
      </c>
      <c r="J67" s="28">
        <f t="shared" ref="J67:J72" si="9">I67*G67</f>
        <v>1179.29</v>
      </c>
      <c r="K67" s="29">
        <f t="shared" si="8"/>
        <v>1180</v>
      </c>
      <c r="L67" s="29">
        <f>VLOOKUP(E67,[7]ข้อมูลหลัก!G$1:H$65536,2,FALSE)</f>
        <v>33360</v>
      </c>
      <c r="M67" s="29" t="e">
        <f>#REF!*4/100</f>
        <v>#REF!</v>
      </c>
      <c r="N67" s="29" t="e">
        <f t="shared" si="5"/>
        <v>#REF!</v>
      </c>
      <c r="O67" s="20" t="str">
        <f>LOOKUP(H67,[7]ข้อมูลหลัก!A$1:C$65536)</f>
        <v>ดีเด่น</v>
      </c>
      <c r="P67" s="30"/>
      <c r="T67" s="31" t="s">
        <v>238</v>
      </c>
      <c r="U67" s="31" t="s">
        <v>336</v>
      </c>
    </row>
    <row r="68" spans="1:21" ht="20.25" customHeight="1">
      <c r="A68" s="20">
        <v>3</v>
      </c>
      <c r="B68" s="70" t="s">
        <v>239</v>
      </c>
      <c r="C68" s="22" t="s">
        <v>338</v>
      </c>
      <c r="D68" s="45" t="s">
        <v>66</v>
      </c>
      <c r="E68" s="20" t="s">
        <v>14</v>
      </c>
      <c r="F68" s="20">
        <v>1162</v>
      </c>
      <c r="G68" s="25">
        <v>19910</v>
      </c>
      <c r="H68" s="26">
        <v>93</v>
      </c>
      <c r="I68" s="27">
        <v>0.05</v>
      </c>
      <c r="J68" s="28">
        <f t="shared" si="9"/>
        <v>995.5</v>
      </c>
      <c r="K68" s="29">
        <f t="shared" si="8"/>
        <v>1000</v>
      </c>
      <c r="L68" s="29">
        <f>VLOOKUP(E68,[7]ข้อมูลหลัก!G$1:H$65536,2,FALSE)</f>
        <v>33360</v>
      </c>
      <c r="M68" s="29" t="e">
        <f>#REF!*4/100</f>
        <v>#REF!</v>
      </c>
      <c r="N68" s="29" t="e">
        <f t="shared" si="5"/>
        <v>#REF!</v>
      </c>
      <c r="O68" s="20" t="str">
        <f>LOOKUP(H68,[7]ข้อมูลหลัก!A$1:C$65536)</f>
        <v>ดีมาก</v>
      </c>
      <c r="P68" s="30"/>
      <c r="T68" s="31" t="s">
        <v>337</v>
      </c>
      <c r="U68" s="31" t="s">
        <v>338</v>
      </c>
    </row>
    <row r="69" spans="1:21" ht="20.25" customHeight="1">
      <c r="A69" s="49">
        <v>4</v>
      </c>
      <c r="B69" s="71" t="s">
        <v>240</v>
      </c>
      <c r="C69" s="51" t="s">
        <v>339</v>
      </c>
      <c r="D69" s="71" t="s">
        <v>66</v>
      </c>
      <c r="E69" s="49" t="s">
        <v>14</v>
      </c>
      <c r="F69" s="49">
        <v>1163</v>
      </c>
      <c r="G69" s="54">
        <v>19390</v>
      </c>
      <c r="H69" s="55">
        <v>87.2</v>
      </c>
      <c r="I69" s="56">
        <v>4.7E-2</v>
      </c>
      <c r="J69" s="57">
        <f t="shared" si="9"/>
        <v>911.33</v>
      </c>
      <c r="K69" s="58">
        <f t="shared" si="8"/>
        <v>920</v>
      </c>
      <c r="L69" s="58">
        <f>VLOOKUP(E69,[7]ข้อมูลหลัก!G$1:H$65536,2,FALSE)</f>
        <v>33360</v>
      </c>
      <c r="M69" s="58" t="e">
        <f>#REF!*4/100</f>
        <v>#REF!</v>
      </c>
      <c r="N69" s="58" t="e">
        <f t="shared" si="5"/>
        <v>#REF!</v>
      </c>
      <c r="O69" s="49" t="str">
        <f>LOOKUP(H69,[7]ข้อมูลหลัก!A$1:C$65536)</f>
        <v>ดีมาก</v>
      </c>
      <c r="P69" s="59"/>
      <c r="T69" s="31" t="s">
        <v>240</v>
      </c>
      <c r="U69" s="31" t="s">
        <v>339</v>
      </c>
    </row>
    <row r="70" spans="1:21" ht="20.25" customHeight="1">
      <c r="A70" s="20">
        <v>5</v>
      </c>
      <c r="B70" s="23" t="s">
        <v>633</v>
      </c>
      <c r="C70" s="46" t="s">
        <v>717</v>
      </c>
      <c r="D70" s="23" t="s">
        <v>13</v>
      </c>
      <c r="E70" s="38" t="s">
        <v>14</v>
      </c>
      <c r="F70" s="20">
        <v>1165</v>
      </c>
      <c r="G70" s="25">
        <v>18000</v>
      </c>
      <c r="H70" s="26">
        <v>94.4</v>
      </c>
      <c r="I70" s="27">
        <v>0</v>
      </c>
      <c r="J70" s="28">
        <f t="shared" si="9"/>
        <v>0</v>
      </c>
      <c r="K70" s="29">
        <f t="shared" si="8"/>
        <v>0</v>
      </c>
      <c r="L70" s="29">
        <f>VLOOKUP(E70,[7]ข้อมูลหลัก!G$1:H$65536,2,FALSE)</f>
        <v>33360</v>
      </c>
      <c r="M70" s="29" t="e">
        <f>#REF!*4/100</f>
        <v>#REF!</v>
      </c>
      <c r="N70" s="29" t="e">
        <f t="shared" si="5"/>
        <v>#REF!</v>
      </c>
      <c r="O70" s="20" t="str">
        <f>LOOKUP(H70,[7]ข้อมูลหลัก!A$1:C$65536)</f>
        <v>ดีมาก</v>
      </c>
      <c r="P70" s="30"/>
      <c r="T70" s="31"/>
      <c r="U70" s="31"/>
    </row>
    <row r="71" spans="1:21" ht="20.25" customHeight="1">
      <c r="A71" s="20">
        <v>6</v>
      </c>
      <c r="B71" s="45" t="s">
        <v>241</v>
      </c>
      <c r="C71" s="22" t="s">
        <v>340</v>
      </c>
      <c r="D71" s="45" t="s">
        <v>67</v>
      </c>
      <c r="E71" s="20" t="s">
        <v>9</v>
      </c>
      <c r="F71" s="20">
        <v>1167</v>
      </c>
      <c r="G71" s="25">
        <v>11610</v>
      </c>
      <c r="H71" s="26">
        <v>91.6</v>
      </c>
      <c r="I71" s="27">
        <v>0.05</v>
      </c>
      <c r="J71" s="28">
        <f t="shared" si="9"/>
        <v>580.5</v>
      </c>
      <c r="K71" s="29">
        <f t="shared" si="8"/>
        <v>590</v>
      </c>
      <c r="L71" s="29">
        <f>VLOOKUP(E71,[7]ข้อมูลหลัก!G$1:H$65536,2,FALSE)</f>
        <v>23970</v>
      </c>
      <c r="M71" s="29" t="e">
        <f>#REF!*4/100</f>
        <v>#REF!</v>
      </c>
      <c r="N71" s="29" t="e">
        <f t="shared" si="5"/>
        <v>#REF!</v>
      </c>
      <c r="O71" s="20" t="str">
        <f>LOOKUP(H71,[7]ข้อมูลหลัก!A$1:C$65536)</f>
        <v>ดีมาก</v>
      </c>
      <c r="P71" s="60"/>
      <c r="Q71" s="72"/>
      <c r="T71" s="31" t="s">
        <v>241</v>
      </c>
      <c r="U71" s="31" t="s">
        <v>340</v>
      </c>
    </row>
    <row r="72" spans="1:21" ht="20.25" customHeight="1">
      <c r="A72" s="20">
        <v>7</v>
      </c>
      <c r="B72" s="45" t="s">
        <v>242</v>
      </c>
      <c r="C72" s="22" t="s">
        <v>341</v>
      </c>
      <c r="D72" s="45" t="s">
        <v>67</v>
      </c>
      <c r="E72" s="20" t="s">
        <v>9</v>
      </c>
      <c r="F72" s="20">
        <v>1168</v>
      </c>
      <c r="G72" s="25">
        <v>11610</v>
      </c>
      <c r="H72" s="26">
        <v>92</v>
      </c>
      <c r="I72" s="27">
        <v>0.05</v>
      </c>
      <c r="J72" s="28">
        <f t="shared" si="9"/>
        <v>580.5</v>
      </c>
      <c r="K72" s="29">
        <f t="shared" si="8"/>
        <v>590</v>
      </c>
      <c r="L72" s="29">
        <f>VLOOKUP(E72,[7]ข้อมูลหลัก!G$1:H$65536,2,FALSE)</f>
        <v>23970</v>
      </c>
      <c r="M72" s="29" t="e">
        <f>#REF!*4/100</f>
        <v>#REF!</v>
      </c>
      <c r="N72" s="29" t="e">
        <f t="shared" si="5"/>
        <v>#REF!</v>
      </c>
      <c r="O72" s="20" t="str">
        <f>LOOKUP(H72,[7]ข้อมูลหลัก!A$1:C$65536)</f>
        <v>ดีมาก</v>
      </c>
      <c r="P72" s="30"/>
      <c r="T72" s="31" t="s">
        <v>242</v>
      </c>
      <c r="U72" s="31" t="s">
        <v>341</v>
      </c>
    </row>
    <row r="73" spans="1:21" ht="20.25" customHeight="1">
      <c r="A73" s="13"/>
      <c r="B73" s="13"/>
      <c r="C73" s="14"/>
      <c r="D73" s="15" t="s">
        <v>68</v>
      </c>
      <c r="E73" s="13"/>
      <c r="F73" s="13"/>
      <c r="G73" s="16"/>
      <c r="H73" s="13"/>
      <c r="I73" s="13"/>
      <c r="J73" s="17"/>
      <c r="K73" s="18"/>
      <c r="L73" s="13"/>
      <c r="M73" s="13"/>
      <c r="N73" s="13"/>
      <c r="O73" s="13"/>
      <c r="P73" s="13"/>
      <c r="Q73" s="19"/>
      <c r="R73" s="19"/>
    </row>
    <row r="74" spans="1:21" ht="20.25" customHeight="1">
      <c r="A74" s="20">
        <v>1</v>
      </c>
      <c r="B74" s="21" t="s">
        <v>69</v>
      </c>
      <c r="C74" s="22" t="s">
        <v>342</v>
      </c>
      <c r="D74" s="21" t="s">
        <v>70</v>
      </c>
      <c r="E74" s="24" t="s">
        <v>14</v>
      </c>
      <c r="F74" s="24">
        <v>14</v>
      </c>
      <c r="G74" s="25">
        <v>18490</v>
      </c>
      <c r="H74" s="26">
        <v>95.6</v>
      </c>
      <c r="I74" s="27">
        <v>0.04</v>
      </c>
      <c r="J74" s="28">
        <f>G74*I74</f>
        <v>739.6</v>
      </c>
      <c r="K74" s="29">
        <f t="shared" ref="K74:K82" si="10">ROUNDUP(J74,-1)</f>
        <v>740</v>
      </c>
      <c r="L74" s="29">
        <f>VLOOKUP(E74,[10]ข้อมูลหลัก!G$1:H$65536,2,FALSE)</f>
        <v>33360</v>
      </c>
      <c r="M74" s="29" t="e">
        <f>#REF!*4/100</f>
        <v>#REF!</v>
      </c>
      <c r="N74" s="29" t="e">
        <f t="shared" si="5"/>
        <v>#REF!</v>
      </c>
      <c r="O74" s="20" t="s">
        <v>217</v>
      </c>
      <c r="P74" s="30"/>
      <c r="T74" s="31" t="s">
        <v>69</v>
      </c>
      <c r="U74" s="31" t="s">
        <v>342</v>
      </c>
    </row>
    <row r="75" spans="1:21" ht="20.25" customHeight="1">
      <c r="A75" s="20">
        <v>2</v>
      </c>
      <c r="B75" s="21" t="s">
        <v>71</v>
      </c>
      <c r="C75" s="22" t="s">
        <v>344</v>
      </c>
      <c r="D75" s="21" t="s">
        <v>70</v>
      </c>
      <c r="E75" s="24" t="s">
        <v>14</v>
      </c>
      <c r="F75" s="24">
        <v>16</v>
      </c>
      <c r="G75" s="25">
        <v>19650</v>
      </c>
      <c r="H75" s="26">
        <v>93.6</v>
      </c>
      <c r="I75" s="27">
        <v>3.95E-2</v>
      </c>
      <c r="J75" s="28">
        <f t="shared" ref="J75:J82" si="11">I75*G75</f>
        <v>776.17499999999995</v>
      </c>
      <c r="K75" s="29">
        <f t="shared" si="10"/>
        <v>780</v>
      </c>
      <c r="L75" s="29">
        <f>VLOOKUP(E75,[10]ข้อมูลหลัก!G$1:H$65536,2,FALSE)</f>
        <v>33360</v>
      </c>
      <c r="M75" s="29" t="e">
        <f>#REF!*4/100</f>
        <v>#REF!</v>
      </c>
      <c r="N75" s="29" t="e">
        <f t="shared" si="5"/>
        <v>#REF!</v>
      </c>
      <c r="O75" s="20" t="s">
        <v>216</v>
      </c>
      <c r="P75" s="30"/>
      <c r="T75" s="31" t="s">
        <v>343</v>
      </c>
      <c r="U75" s="31" t="s">
        <v>344</v>
      </c>
    </row>
    <row r="76" spans="1:21" ht="20.25" customHeight="1">
      <c r="A76" s="20">
        <v>3</v>
      </c>
      <c r="B76" s="21" t="s">
        <v>72</v>
      </c>
      <c r="C76" s="22" t="s">
        <v>346</v>
      </c>
      <c r="D76" s="21" t="s">
        <v>13</v>
      </c>
      <c r="E76" s="24" t="s">
        <v>14</v>
      </c>
      <c r="F76" s="24">
        <v>18</v>
      </c>
      <c r="G76" s="25">
        <v>19770</v>
      </c>
      <c r="H76" s="26">
        <v>96.8</v>
      </c>
      <c r="I76" s="27">
        <v>0.04</v>
      </c>
      <c r="J76" s="28">
        <f t="shared" si="11"/>
        <v>790.80000000000007</v>
      </c>
      <c r="K76" s="29">
        <f t="shared" si="10"/>
        <v>800</v>
      </c>
      <c r="L76" s="29">
        <f>VLOOKUP(E76,[10]ข้อมูลหลัก!G$1:H$65536,2,FALSE)</f>
        <v>33360</v>
      </c>
      <c r="M76" s="29" t="e">
        <f>#REF!*4/100</f>
        <v>#REF!</v>
      </c>
      <c r="N76" s="29" t="e">
        <f t="shared" si="5"/>
        <v>#REF!</v>
      </c>
      <c r="O76" s="20" t="s">
        <v>217</v>
      </c>
      <c r="P76" s="30"/>
      <c r="T76" s="31" t="s">
        <v>345</v>
      </c>
      <c r="U76" s="31" t="s">
        <v>346</v>
      </c>
    </row>
    <row r="77" spans="1:21" ht="20.25" customHeight="1">
      <c r="A77" s="20">
        <v>4</v>
      </c>
      <c r="B77" s="73" t="s">
        <v>73</v>
      </c>
      <c r="C77" s="22" t="s">
        <v>348</v>
      </c>
      <c r="D77" s="73" t="s">
        <v>19</v>
      </c>
      <c r="E77" s="74" t="s">
        <v>12</v>
      </c>
      <c r="F77" s="74">
        <v>23</v>
      </c>
      <c r="G77" s="25">
        <v>14090</v>
      </c>
      <c r="H77" s="26">
        <v>93.5</v>
      </c>
      <c r="I77" s="27">
        <v>3.95E-2</v>
      </c>
      <c r="J77" s="28">
        <f t="shared" si="11"/>
        <v>556.55499999999995</v>
      </c>
      <c r="K77" s="29">
        <f t="shared" si="10"/>
        <v>560</v>
      </c>
      <c r="L77" s="29">
        <f>VLOOKUP(E77,[10]ข้อมูลหลัก!G$1:H$65536,2,FALSE)</f>
        <v>19430</v>
      </c>
      <c r="M77" s="29" t="e">
        <f>#REF!*4/100</f>
        <v>#REF!</v>
      </c>
      <c r="N77" s="29" t="e">
        <f t="shared" si="5"/>
        <v>#REF!</v>
      </c>
      <c r="O77" s="20" t="s">
        <v>216</v>
      </c>
      <c r="P77" s="30"/>
      <c r="T77" s="31" t="s">
        <v>347</v>
      </c>
      <c r="U77" s="31" t="s">
        <v>348</v>
      </c>
    </row>
    <row r="78" spans="1:21" ht="20.25" customHeight="1">
      <c r="A78" s="20">
        <v>5</v>
      </c>
      <c r="B78" s="21" t="s">
        <v>74</v>
      </c>
      <c r="C78" s="22" t="s">
        <v>350</v>
      </c>
      <c r="D78" s="21" t="s">
        <v>8</v>
      </c>
      <c r="E78" s="24" t="s">
        <v>9</v>
      </c>
      <c r="F78" s="24">
        <v>29</v>
      </c>
      <c r="G78" s="25">
        <v>15490</v>
      </c>
      <c r="H78" s="26">
        <v>94</v>
      </c>
      <c r="I78" s="27">
        <v>3.95E-2</v>
      </c>
      <c r="J78" s="28">
        <f t="shared" si="11"/>
        <v>611.85500000000002</v>
      </c>
      <c r="K78" s="29">
        <f t="shared" si="10"/>
        <v>620</v>
      </c>
      <c r="L78" s="29">
        <f>VLOOKUP(E78,[10]ข้อมูลหลัก!G$1:H$65536,2,FALSE)</f>
        <v>23970</v>
      </c>
      <c r="M78" s="29" t="e">
        <f>#REF!*4/100</f>
        <v>#REF!</v>
      </c>
      <c r="N78" s="29" t="e">
        <f t="shared" si="5"/>
        <v>#REF!</v>
      </c>
      <c r="O78" s="20" t="s">
        <v>217</v>
      </c>
      <c r="P78" s="30"/>
      <c r="T78" s="31" t="s">
        <v>349</v>
      </c>
      <c r="U78" s="31" t="s">
        <v>350</v>
      </c>
    </row>
    <row r="79" spans="1:21" ht="20.25" customHeight="1">
      <c r="A79" s="20">
        <v>6</v>
      </c>
      <c r="B79" s="21" t="s">
        <v>75</v>
      </c>
      <c r="C79" s="22" t="s">
        <v>352</v>
      </c>
      <c r="D79" s="21" t="s">
        <v>70</v>
      </c>
      <c r="E79" s="24" t="s">
        <v>14</v>
      </c>
      <c r="F79" s="24">
        <v>95</v>
      </c>
      <c r="G79" s="25">
        <v>19650</v>
      </c>
      <c r="H79" s="26">
        <v>97.2</v>
      </c>
      <c r="I79" s="27">
        <v>4.0500000000000001E-2</v>
      </c>
      <c r="J79" s="28">
        <f t="shared" si="11"/>
        <v>795.82500000000005</v>
      </c>
      <c r="K79" s="29">
        <f t="shared" si="10"/>
        <v>800</v>
      </c>
      <c r="L79" s="29">
        <f>VLOOKUP(E79,[10]ข้อมูลหลัก!G$1:H$65536,2,FALSE)</f>
        <v>33360</v>
      </c>
      <c r="M79" s="29" t="e">
        <f>#REF!*4/100</f>
        <v>#REF!</v>
      </c>
      <c r="N79" s="29" t="e">
        <f t="shared" si="5"/>
        <v>#REF!</v>
      </c>
      <c r="O79" s="20" t="s">
        <v>216</v>
      </c>
      <c r="P79" s="30"/>
      <c r="T79" s="31" t="s">
        <v>351</v>
      </c>
      <c r="U79" s="31" t="s">
        <v>352</v>
      </c>
    </row>
    <row r="80" spans="1:21" ht="20.25" customHeight="1">
      <c r="A80" s="20">
        <v>7</v>
      </c>
      <c r="B80" s="75" t="s">
        <v>76</v>
      </c>
      <c r="C80" s="22" t="s">
        <v>354</v>
      </c>
      <c r="D80" s="21" t="s">
        <v>77</v>
      </c>
      <c r="E80" s="24" t="s">
        <v>12</v>
      </c>
      <c r="F80" s="24">
        <v>153</v>
      </c>
      <c r="G80" s="25">
        <v>15420</v>
      </c>
      <c r="H80" s="26">
        <v>96.8</v>
      </c>
      <c r="I80" s="32">
        <v>0.04</v>
      </c>
      <c r="J80" s="28">
        <f t="shared" si="11"/>
        <v>616.80000000000007</v>
      </c>
      <c r="K80" s="29">
        <f t="shared" si="10"/>
        <v>620</v>
      </c>
      <c r="L80" s="29">
        <f>VLOOKUP(E80,[10]ข้อมูลหลัก!G$1:H$65536,2,FALSE)</f>
        <v>19430</v>
      </c>
      <c r="M80" s="29" t="e">
        <f>#REF!*4/100</f>
        <v>#REF!</v>
      </c>
      <c r="N80" s="29" t="e">
        <f t="shared" si="5"/>
        <v>#REF!</v>
      </c>
      <c r="O80" s="20" t="s">
        <v>216</v>
      </c>
      <c r="P80" s="30"/>
      <c r="T80" s="31" t="s">
        <v>353</v>
      </c>
      <c r="U80" s="31" t="s">
        <v>354</v>
      </c>
    </row>
    <row r="81" spans="1:21" ht="20.25" customHeight="1">
      <c r="A81" s="20">
        <v>8</v>
      </c>
      <c r="B81" s="75" t="s">
        <v>78</v>
      </c>
      <c r="C81" s="22" t="s">
        <v>356</v>
      </c>
      <c r="D81" s="21" t="s">
        <v>11</v>
      </c>
      <c r="E81" s="24" t="s">
        <v>12</v>
      </c>
      <c r="F81" s="24">
        <v>155</v>
      </c>
      <c r="G81" s="25">
        <v>12620</v>
      </c>
      <c r="H81" s="26">
        <v>95.5</v>
      </c>
      <c r="I81" s="32">
        <v>0.04</v>
      </c>
      <c r="J81" s="28">
        <f t="shared" si="11"/>
        <v>504.8</v>
      </c>
      <c r="K81" s="29">
        <f t="shared" si="10"/>
        <v>510</v>
      </c>
      <c r="L81" s="29">
        <f>VLOOKUP(E81,[10]ข้อมูลหลัก!G$1:H$65536,2,FALSE)</f>
        <v>19430</v>
      </c>
      <c r="M81" s="29" t="e">
        <f>#REF!*4/100</f>
        <v>#REF!</v>
      </c>
      <c r="N81" s="29" t="e">
        <f t="shared" si="5"/>
        <v>#REF!</v>
      </c>
      <c r="O81" s="20" t="s">
        <v>216</v>
      </c>
      <c r="P81" s="30"/>
      <c r="T81" s="31" t="s">
        <v>355</v>
      </c>
      <c r="U81" s="31" t="s">
        <v>356</v>
      </c>
    </row>
    <row r="82" spans="1:21" ht="20.25" customHeight="1">
      <c r="A82" s="20">
        <v>9</v>
      </c>
      <c r="B82" s="75" t="s">
        <v>79</v>
      </c>
      <c r="C82" s="22" t="s">
        <v>358</v>
      </c>
      <c r="D82" s="21" t="s">
        <v>13</v>
      </c>
      <c r="E82" s="24" t="s">
        <v>14</v>
      </c>
      <c r="F82" s="24">
        <v>1148</v>
      </c>
      <c r="G82" s="25">
        <v>19230</v>
      </c>
      <c r="H82" s="26">
        <v>88.4</v>
      </c>
      <c r="I82" s="27">
        <v>3.7999999999999999E-2</v>
      </c>
      <c r="J82" s="28">
        <f t="shared" si="11"/>
        <v>730.74</v>
      </c>
      <c r="K82" s="29">
        <f t="shared" si="10"/>
        <v>740</v>
      </c>
      <c r="L82" s="29">
        <f>VLOOKUP(E82,[10]ข้อมูลหลัก!G$1:H$65536,2,FALSE)</f>
        <v>33360</v>
      </c>
      <c r="M82" s="29" t="e">
        <f>#REF!*4/100</f>
        <v>#REF!</v>
      </c>
      <c r="N82" s="29" t="e">
        <f t="shared" si="5"/>
        <v>#REF!</v>
      </c>
      <c r="O82" s="20" t="s">
        <v>217</v>
      </c>
      <c r="P82" s="30"/>
      <c r="T82" s="31" t="s">
        <v>357</v>
      </c>
      <c r="U82" s="31" t="s">
        <v>358</v>
      </c>
    </row>
    <row r="83" spans="1:21" ht="20.25" customHeight="1">
      <c r="A83" s="13"/>
      <c r="B83" s="76"/>
      <c r="C83" s="14"/>
      <c r="D83" s="15" t="s">
        <v>80</v>
      </c>
      <c r="E83" s="13"/>
      <c r="F83" s="13"/>
      <c r="G83" s="16"/>
      <c r="H83" s="13"/>
      <c r="I83" s="13"/>
      <c r="J83" s="17"/>
      <c r="K83" s="18"/>
      <c r="L83" s="13"/>
      <c r="M83" s="13"/>
      <c r="N83" s="13"/>
      <c r="O83" s="13"/>
      <c r="P83" s="13"/>
      <c r="T83" s="77"/>
      <c r="U83" s="77"/>
    </row>
    <row r="84" spans="1:21" ht="20.25" customHeight="1">
      <c r="A84" s="20">
        <v>1</v>
      </c>
      <c r="B84" s="70" t="s">
        <v>81</v>
      </c>
      <c r="C84" s="22" t="s">
        <v>360</v>
      </c>
      <c r="D84" s="45" t="s">
        <v>22</v>
      </c>
      <c r="E84" s="20" t="s">
        <v>14</v>
      </c>
      <c r="F84" s="20">
        <v>298</v>
      </c>
      <c r="G84" s="25">
        <v>19750</v>
      </c>
      <c r="H84" s="26">
        <v>97.6</v>
      </c>
      <c r="I84" s="32">
        <v>5.4399999999999997E-2</v>
      </c>
      <c r="J84" s="28">
        <f>G84*I84</f>
        <v>1074.3999999999999</v>
      </c>
      <c r="K84" s="29">
        <f>ROUNDUP(J84,-1)</f>
        <v>1080</v>
      </c>
      <c r="L84" s="29">
        <f>VLOOKUP(E84,[11]ข้อมูลหลัก!G$1:H$65536,2,FALSE)</f>
        <v>33360</v>
      </c>
      <c r="M84" s="29" t="e">
        <f>#REF!*4/100</f>
        <v>#REF!</v>
      </c>
      <c r="N84" s="29" t="e">
        <f t="shared" si="5"/>
        <v>#REF!</v>
      </c>
      <c r="O84" s="20" t="str">
        <f>LOOKUP(H84,[11]ข้อมูลหลัก!A$1:C$65536)</f>
        <v>ดีเด่น</v>
      </c>
      <c r="P84" s="30"/>
      <c r="Q84" s="19"/>
      <c r="R84" s="19"/>
    </row>
    <row r="85" spans="1:21" ht="20.25" customHeight="1">
      <c r="A85" s="20">
        <v>2</v>
      </c>
      <c r="B85" s="78" t="s">
        <v>634</v>
      </c>
      <c r="C85" s="46" t="s">
        <v>718</v>
      </c>
      <c r="D85" s="45" t="s">
        <v>82</v>
      </c>
      <c r="E85" s="20" t="s">
        <v>14</v>
      </c>
      <c r="F85" s="20">
        <v>1071</v>
      </c>
      <c r="G85" s="25">
        <v>18000</v>
      </c>
      <c r="H85" s="26">
        <v>95</v>
      </c>
      <c r="I85" s="32">
        <v>0</v>
      </c>
      <c r="J85" s="28">
        <f>I85*G85</f>
        <v>0</v>
      </c>
      <c r="K85" s="29">
        <f>ROUNDUP(J85,-1)</f>
        <v>0</v>
      </c>
      <c r="L85" s="29">
        <f>VLOOKUP(E85,[11]ข้อมูลหลัก!G$1:H$65536,2,FALSE)</f>
        <v>33360</v>
      </c>
      <c r="M85" s="29" t="e">
        <f>#REF!*4/100</f>
        <v>#REF!</v>
      </c>
      <c r="N85" s="29" t="e">
        <f t="shared" si="5"/>
        <v>#REF!</v>
      </c>
      <c r="O85" s="20" t="str">
        <f>LOOKUP(H85,[11]ข้อมูลหลัก!A$1:C$65536)</f>
        <v>ดีเด่น</v>
      </c>
      <c r="P85" s="30"/>
      <c r="T85" s="31" t="s">
        <v>359</v>
      </c>
      <c r="U85" s="31" t="s">
        <v>360</v>
      </c>
    </row>
    <row r="86" spans="1:21" ht="20.25" customHeight="1">
      <c r="A86" s="20">
        <v>3</v>
      </c>
      <c r="B86" s="70" t="s">
        <v>243</v>
      </c>
      <c r="C86" s="22" t="s">
        <v>362</v>
      </c>
      <c r="D86" s="45" t="s">
        <v>11</v>
      </c>
      <c r="E86" s="20" t="s">
        <v>12</v>
      </c>
      <c r="F86" s="20">
        <v>1079</v>
      </c>
      <c r="G86" s="25">
        <v>15350</v>
      </c>
      <c r="H86" s="26">
        <v>95</v>
      </c>
      <c r="I86" s="27">
        <v>5.3999999999999999E-2</v>
      </c>
      <c r="J86" s="28">
        <f>I86*G86</f>
        <v>828.9</v>
      </c>
      <c r="K86" s="29">
        <f>ROUNDUP(J86,-1)</f>
        <v>830</v>
      </c>
      <c r="L86" s="29">
        <f>VLOOKUP(E86,[11]ข้อมูลหลัก!G$1:H$65536,2,FALSE)</f>
        <v>19430</v>
      </c>
      <c r="M86" s="29" t="e">
        <f>#REF!*4/100</f>
        <v>#REF!</v>
      </c>
      <c r="N86" s="29" t="e">
        <f t="shared" si="5"/>
        <v>#REF!</v>
      </c>
      <c r="O86" s="20" t="s">
        <v>217</v>
      </c>
      <c r="P86" s="30"/>
      <c r="T86" s="31" t="s">
        <v>83</v>
      </c>
      <c r="U86" s="31" t="s">
        <v>361</v>
      </c>
    </row>
    <row r="87" spans="1:21" ht="20.25" customHeight="1">
      <c r="A87" s="20">
        <v>4</v>
      </c>
      <c r="B87" s="70" t="s">
        <v>84</v>
      </c>
      <c r="C87" s="22" t="s">
        <v>364</v>
      </c>
      <c r="D87" s="45" t="s">
        <v>8</v>
      </c>
      <c r="E87" s="20" t="s">
        <v>9</v>
      </c>
      <c r="F87" s="20">
        <v>1099</v>
      </c>
      <c r="G87" s="25">
        <v>14130</v>
      </c>
      <c r="H87" s="26">
        <v>96.2</v>
      </c>
      <c r="I87" s="32">
        <v>5.3999999999999999E-2</v>
      </c>
      <c r="J87" s="28">
        <f>I87*G87</f>
        <v>763.02</v>
      </c>
      <c r="K87" s="29">
        <f>ROUNDUP(J87,-1)</f>
        <v>770</v>
      </c>
      <c r="L87" s="29">
        <f>VLOOKUP(E87,[11]ข้อมูลหลัก!G$1:H$65536,2,FALSE)</f>
        <v>23970</v>
      </c>
      <c r="M87" s="29" t="e">
        <f>#REF!*4/100</f>
        <v>#REF!</v>
      </c>
      <c r="N87" s="29" t="e">
        <f t="shared" si="5"/>
        <v>#REF!</v>
      </c>
      <c r="O87" s="20" t="s">
        <v>217</v>
      </c>
      <c r="P87" s="30"/>
      <c r="T87" s="31" t="s">
        <v>243</v>
      </c>
      <c r="U87" s="31" t="s">
        <v>362</v>
      </c>
    </row>
    <row r="88" spans="1:21" ht="20.25" customHeight="1">
      <c r="A88" s="13"/>
      <c r="B88" s="13"/>
      <c r="C88" s="14"/>
      <c r="D88" s="15" t="s">
        <v>85</v>
      </c>
      <c r="E88" s="13"/>
      <c r="F88" s="13"/>
      <c r="G88" s="16"/>
      <c r="H88" s="13"/>
      <c r="I88" s="13"/>
      <c r="J88" s="17"/>
      <c r="K88" s="18"/>
      <c r="L88" s="13"/>
      <c r="M88" s="13"/>
      <c r="N88" s="13"/>
      <c r="O88" s="13"/>
      <c r="P88" s="13"/>
      <c r="T88" s="31" t="s">
        <v>363</v>
      </c>
      <c r="U88" s="31" t="s">
        <v>364</v>
      </c>
    </row>
    <row r="89" spans="1:21" ht="20.25" customHeight="1">
      <c r="A89" s="20">
        <v>1</v>
      </c>
      <c r="B89" s="21" t="s">
        <v>86</v>
      </c>
      <c r="C89" s="22" t="s">
        <v>366</v>
      </c>
      <c r="D89" s="21" t="s">
        <v>19</v>
      </c>
      <c r="E89" s="24" t="s">
        <v>12</v>
      </c>
      <c r="F89" s="24">
        <v>47</v>
      </c>
      <c r="G89" s="25">
        <v>14500</v>
      </c>
      <c r="H89" s="26">
        <v>97.7</v>
      </c>
      <c r="I89" s="27">
        <v>5.2499999999999998E-2</v>
      </c>
      <c r="J89" s="28">
        <f>G89*I89</f>
        <v>761.25</v>
      </c>
      <c r="K89" s="29">
        <f>ROUNDUP(J89,-1)</f>
        <v>770</v>
      </c>
      <c r="L89" s="29">
        <f>VLOOKUP(E89,[12]ข้อมูลหลัก!G$1:H$65536,2,FALSE)</f>
        <v>19430</v>
      </c>
      <c r="M89" s="29" t="e">
        <f>#REF!*4/100</f>
        <v>#REF!</v>
      </c>
      <c r="N89" s="29" t="e">
        <f t="shared" si="5"/>
        <v>#REF!</v>
      </c>
      <c r="O89" s="20" t="str">
        <f>LOOKUP(H89,[12]ข้อมูลหลัก!A$1:C$65536)</f>
        <v>ดีเด่น</v>
      </c>
      <c r="P89" s="30"/>
      <c r="Q89" s="19"/>
      <c r="R89" s="19"/>
    </row>
    <row r="90" spans="1:21" ht="20.25" customHeight="1">
      <c r="A90" s="20">
        <v>2</v>
      </c>
      <c r="B90" s="21" t="s">
        <v>87</v>
      </c>
      <c r="C90" s="22" t="s">
        <v>367</v>
      </c>
      <c r="D90" s="21" t="s">
        <v>61</v>
      </c>
      <c r="E90" s="24" t="s">
        <v>14</v>
      </c>
      <c r="F90" s="24">
        <v>231</v>
      </c>
      <c r="G90" s="25">
        <v>18470</v>
      </c>
      <c r="H90" s="26">
        <v>93.1</v>
      </c>
      <c r="I90" s="27">
        <v>3.5400000000000001E-2</v>
      </c>
      <c r="J90" s="28">
        <f>I90*G90</f>
        <v>653.83799999999997</v>
      </c>
      <c r="K90" s="29">
        <f>ROUNDUP(J90,-1)</f>
        <v>660</v>
      </c>
      <c r="L90" s="29">
        <f>VLOOKUP(E90,[12]ข้อมูลหลัก!G$1:H$65536,2,FALSE)</f>
        <v>33360</v>
      </c>
      <c r="M90" s="29" t="e">
        <f>#REF!*4/100</f>
        <v>#REF!</v>
      </c>
      <c r="N90" s="29" t="e">
        <f t="shared" si="5"/>
        <v>#REF!</v>
      </c>
      <c r="O90" s="20" t="str">
        <f>LOOKUP(H90,[12]ข้อมูลหลัก!A$1:C$65536)</f>
        <v>ดีมาก</v>
      </c>
      <c r="P90" s="30"/>
      <c r="T90" s="31" t="s">
        <v>365</v>
      </c>
      <c r="U90" s="31" t="s">
        <v>366</v>
      </c>
    </row>
    <row r="91" spans="1:21" ht="20.25" customHeight="1">
      <c r="A91" s="20">
        <v>3</v>
      </c>
      <c r="B91" s="21" t="s">
        <v>88</v>
      </c>
      <c r="C91" s="22" t="s">
        <v>368</v>
      </c>
      <c r="D91" s="21" t="s">
        <v>61</v>
      </c>
      <c r="E91" s="24" t="s">
        <v>14</v>
      </c>
      <c r="F91" s="24">
        <v>232</v>
      </c>
      <c r="G91" s="25">
        <v>18470</v>
      </c>
      <c r="H91" s="26">
        <v>97.9</v>
      </c>
      <c r="I91" s="27">
        <v>5.2499999999999998E-2</v>
      </c>
      <c r="J91" s="28">
        <f>I91*G91</f>
        <v>969.67499999999995</v>
      </c>
      <c r="K91" s="29">
        <f>ROUNDUP(J91,-1)</f>
        <v>970</v>
      </c>
      <c r="L91" s="29">
        <f>VLOOKUP(E91,[12]ข้อมูลหลัก!G$1:H$65536,2,FALSE)</f>
        <v>33360</v>
      </c>
      <c r="M91" s="29" t="e">
        <f>#REF!*4/100</f>
        <v>#REF!</v>
      </c>
      <c r="N91" s="29" t="e">
        <f t="shared" si="5"/>
        <v>#REF!</v>
      </c>
      <c r="O91" s="20" t="str">
        <f>LOOKUP(H91,[12]ข้อมูลหลัก!A$1:C$65536)</f>
        <v>ดีเด่น</v>
      </c>
      <c r="P91" s="30"/>
      <c r="T91" s="31" t="s">
        <v>87</v>
      </c>
      <c r="U91" s="31" t="s">
        <v>367</v>
      </c>
    </row>
    <row r="92" spans="1:21" ht="20.25" customHeight="1">
      <c r="A92" s="20">
        <v>4</v>
      </c>
      <c r="B92" s="21" t="s">
        <v>89</v>
      </c>
      <c r="C92" s="22" t="s">
        <v>370</v>
      </c>
      <c r="D92" s="21" t="s">
        <v>13</v>
      </c>
      <c r="E92" s="24" t="s">
        <v>14</v>
      </c>
      <c r="F92" s="24">
        <v>245</v>
      </c>
      <c r="G92" s="25">
        <v>19110</v>
      </c>
      <c r="H92" s="26">
        <v>96.2</v>
      </c>
      <c r="I92" s="27">
        <v>4.2000000000000003E-2</v>
      </c>
      <c r="J92" s="28">
        <f>I92*G92</f>
        <v>802.62</v>
      </c>
      <c r="K92" s="29">
        <f>ROUNDUP(J92,-1)</f>
        <v>810</v>
      </c>
      <c r="L92" s="29">
        <f>VLOOKUP(E92,[12]ข้อมูลหลัก!G$1:H$65536,2,FALSE)</f>
        <v>33360</v>
      </c>
      <c r="M92" s="29" t="e">
        <f>#REF!*4/100</f>
        <v>#REF!</v>
      </c>
      <c r="N92" s="29" t="e">
        <f t="shared" si="5"/>
        <v>#REF!</v>
      </c>
      <c r="O92" s="20" t="str">
        <f>LOOKUP(H92,[12]ข้อมูลหลัก!A$1:C$65536)</f>
        <v>ดีเด่น</v>
      </c>
      <c r="P92" s="30"/>
      <c r="T92" s="31" t="s">
        <v>88</v>
      </c>
      <c r="U92" s="31" t="s">
        <v>368</v>
      </c>
    </row>
    <row r="93" spans="1:21" ht="20.25" customHeight="1">
      <c r="A93" s="20">
        <v>5</v>
      </c>
      <c r="B93" s="21" t="s">
        <v>90</v>
      </c>
      <c r="C93" s="22" t="s">
        <v>372</v>
      </c>
      <c r="D93" s="21" t="s">
        <v>11</v>
      </c>
      <c r="E93" s="24" t="s">
        <v>12</v>
      </c>
      <c r="F93" s="24">
        <v>246</v>
      </c>
      <c r="G93" s="25">
        <v>15470</v>
      </c>
      <c r="H93" s="26">
        <v>93.7</v>
      </c>
      <c r="I93" s="27">
        <v>3.5400000000000001E-2</v>
      </c>
      <c r="J93" s="28">
        <f>I93*G93</f>
        <v>547.63800000000003</v>
      </c>
      <c r="K93" s="29">
        <f>ROUNDUP(J93,-1)</f>
        <v>550</v>
      </c>
      <c r="L93" s="29">
        <f>VLOOKUP(E93,[12]ข้อมูลหลัก!G$1:H$65536,2,FALSE)</f>
        <v>19430</v>
      </c>
      <c r="M93" s="29" t="e">
        <f>#REF!*4/100</f>
        <v>#REF!</v>
      </c>
      <c r="N93" s="29" t="e">
        <f t="shared" si="5"/>
        <v>#REF!</v>
      </c>
      <c r="O93" s="20" t="str">
        <f>LOOKUP(H93,[12]ข้อมูลหลัก!A$1:C$65536)</f>
        <v>ดีมาก</v>
      </c>
      <c r="P93" s="30"/>
      <c r="T93" s="31" t="s">
        <v>369</v>
      </c>
      <c r="U93" s="31" t="s">
        <v>370</v>
      </c>
    </row>
    <row r="94" spans="1:21" ht="20.25" customHeight="1">
      <c r="A94" s="20">
        <v>6</v>
      </c>
      <c r="B94" s="21" t="s">
        <v>91</v>
      </c>
      <c r="C94" s="22" t="s">
        <v>374</v>
      </c>
      <c r="D94" s="21" t="s">
        <v>19</v>
      </c>
      <c r="E94" s="24" t="s">
        <v>12</v>
      </c>
      <c r="F94" s="24">
        <v>249</v>
      </c>
      <c r="G94" s="25">
        <v>15470</v>
      </c>
      <c r="H94" s="26">
        <v>96.65</v>
      </c>
      <c r="I94" s="27">
        <v>4.2000000000000003E-2</v>
      </c>
      <c r="J94" s="28">
        <f>G94*I94</f>
        <v>649.74</v>
      </c>
      <c r="K94" s="29">
        <f t="shared" ref="K94:K102" si="12">ROUNDUP(J94,-1)</f>
        <v>650</v>
      </c>
      <c r="L94" s="29">
        <f>VLOOKUP(E94,[12]ข้อมูลหลัก!G$1:H$65536,2,FALSE)</f>
        <v>19430</v>
      </c>
      <c r="M94" s="29" t="e">
        <f>#REF!*4/100</f>
        <v>#REF!</v>
      </c>
      <c r="N94" s="29" t="e">
        <f t="shared" si="5"/>
        <v>#REF!</v>
      </c>
      <c r="O94" s="20" t="str">
        <f>LOOKUP(H94,[12]ข้อมูลหลัก!A$1:C$65536)</f>
        <v>ดีเด่น</v>
      </c>
      <c r="P94" s="30"/>
      <c r="T94" s="31" t="s">
        <v>371</v>
      </c>
      <c r="U94" s="31" t="s">
        <v>372</v>
      </c>
    </row>
    <row r="95" spans="1:21" ht="20.25" customHeight="1">
      <c r="A95" s="20">
        <v>7</v>
      </c>
      <c r="B95" s="21" t="s">
        <v>92</v>
      </c>
      <c r="C95" s="22" t="s">
        <v>376</v>
      </c>
      <c r="D95" s="21" t="s">
        <v>19</v>
      </c>
      <c r="E95" s="24" t="s">
        <v>12</v>
      </c>
      <c r="F95" s="24">
        <v>250</v>
      </c>
      <c r="G95" s="25">
        <v>14170</v>
      </c>
      <c r="H95" s="26">
        <v>96</v>
      </c>
      <c r="I95" s="27">
        <v>4.2000000000000003E-2</v>
      </c>
      <c r="J95" s="28">
        <f>I95*G95</f>
        <v>595.14</v>
      </c>
      <c r="K95" s="29">
        <f t="shared" si="12"/>
        <v>600</v>
      </c>
      <c r="L95" s="29">
        <f>VLOOKUP(E95,[12]ข้อมูลหลัก!G$1:H$65536,2,FALSE)</f>
        <v>19430</v>
      </c>
      <c r="M95" s="29" t="e">
        <f>#REF!*4/100</f>
        <v>#REF!</v>
      </c>
      <c r="N95" s="29" t="e">
        <f t="shared" si="5"/>
        <v>#REF!</v>
      </c>
      <c r="O95" s="20" t="str">
        <f>LOOKUP(H95,[12]ข้อมูลหลัก!A$1:C$65536)</f>
        <v>ดีเด่น</v>
      </c>
      <c r="P95" s="30"/>
      <c r="T95" s="31" t="s">
        <v>373</v>
      </c>
      <c r="U95" s="31" t="s">
        <v>374</v>
      </c>
    </row>
    <row r="96" spans="1:21" ht="20.25" customHeight="1">
      <c r="A96" s="20">
        <v>8</v>
      </c>
      <c r="B96" s="21" t="s">
        <v>93</v>
      </c>
      <c r="C96" s="22" t="s">
        <v>378</v>
      </c>
      <c r="D96" s="21" t="s">
        <v>94</v>
      </c>
      <c r="E96" s="24" t="s">
        <v>9</v>
      </c>
      <c r="F96" s="24">
        <v>254</v>
      </c>
      <c r="G96" s="25">
        <v>15040</v>
      </c>
      <c r="H96" s="26">
        <v>90.8</v>
      </c>
      <c r="I96" s="27">
        <v>3.3500000000000002E-2</v>
      </c>
      <c r="J96" s="28">
        <f>I96*G96</f>
        <v>503.84000000000003</v>
      </c>
      <c r="K96" s="29">
        <f t="shared" si="12"/>
        <v>510</v>
      </c>
      <c r="L96" s="29">
        <f>VLOOKUP(E96,[12]ข้อมูลหลัก!G$1:H$65536,2,FALSE)</f>
        <v>23970</v>
      </c>
      <c r="M96" s="29" t="e">
        <f>#REF!*4/100</f>
        <v>#REF!</v>
      </c>
      <c r="N96" s="29" t="e">
        <f t="shared" si="5"/>
        <v>#REF!</v>
      </c>
      <c r="O96" s="20" t="str">
        <f>LOOKUP(H96,[12]ข้อมูลหลัก!A$1:C$65536)</f>
        <v>ดีมาก</v>
      </c>
      <c r="P96" s="30"/>
      <c r="T96" s="31" t="s">
        <v>375</v>
      </c>
      <c r="U96" s="31" t="s">
        <v>376</v>
      </c>
    </row>
    <row r="97" spans="1:21" ht="20.25" customHeight="1">
      <c r="A97" s="20">
        <v>9</v>
      </c>
      <c r="B97" s="21" t="s">
        <v>95</v>
      </c>
      <c r="C97" s="22" t="s">
        <v>380</v>
      </c>
      <c r="D97" s="21" t="s">
        <v>61</v>
      </c>
      <c r="E97" s="24" t="s">
        <v>14</v>
      </c>
      <c r="F97" s="24">
        <v>261</v>
      </c>
      <c r="G97" s="25">
        <v>19080</v>
      </c>
      <c r="H97" s="26">
        <v>89.7</v>
      </c>
      <c r="I97" s="27">
        <v>3.0300000000000001E-2</v>
      </c>
      <c r="J97" s="28">
        <f>I97*G97</f>
        <v>578.12400000000002</v>
      </c>
      <c r="K97" s="29">
        <f t="shared" si="12"/>
        <v>580</v>
      </c>
      <c r="L97" s="29">
        <f>VLOOKUP(E97,[12]ข้อมูลหลัก!G$1:H$65536,2,FALSE)</f>
        <v>33360</v>
      </c>
      <c r="M97" s="29" t="e">
        <f>#REF!*4/100</f>
        <v>#REF!</v>
      </c>
      <c r="N97" s="29" t="e">
        <f t="shared" si="5"/>
        <v>#REF!</v>
      </c>
      <c r="O97" s="20" t="str">
        <f>LOOKUP(H97,[12]ข้อมูลหลัก!A$1:C$65536)</f>
        <v>ดีมาก</v>
      </c>
      <c r="P97" s="30"/>
      <c r="T97" s="31" t="s">
        <v>377</v>
      </c>
      <c r="U97" s="31" t="s">
        <v>378</v>
      </c>
    </row>
    <row r="98" spans="1:21" ht="20.25" customHeight="1">
      <c r="A98" s="20">
        <v>10</v>
      </c>
      <c r="B98" s="21" t="s">
        <v>96</v>
      </c>
      <c r="C98" s="22" t="s">
        <v>382</v>
      </c>
      <c r="D98" s="21" t="s">
        <v>61</v>
      </c>
      <c r="E98" s="24" t="s">
        <v>14</v>
      </c>
      <c r="F98" s="24">
        <v>262</v>
      </c>
      <c r="G98" s="25">
        <v>19160</v>
      </c>
      <c r="H98" s="26">
        <v>92.65</v>
      </c>
      <c r="I98" s="27">
        <v>3.5400000000000001E-2</v>
      </c>
      <c r="J98" s="28">
        <f>I98*G98</f>
        <v>678.26400000000001</v>
      </c>
      <c r="K98" s="29">
        <f t="shared" si="12"/>
        <v>680</v>
      </c>
      <c r="L98" s="29">
        <f>VLOOKUP(E98,[12]ข้อมูลหลัก!G$1:H$65536,2,FALSE)</f>
        <v>33360</v>
      </c>
      <c r="M98" s="29" t="e">
        <f>#REF!*4/100</f>
        <v>#REF!</v>
      </c>
      <c r="N98" s="29" t="e">
        <f t="shared" si="5"/>
        <v>#REF!</v>
      </c>
      <c r="O98" s="20" t="str">
        <f>LOOKUP(H98,[12]ข้อมูลหลัก!A$1:C$65536)</f>
        <v>ดีมาก</v>
      </c>
      <c r="P98" s="30"/>
      <c r="T98" s="31" t="s">
        <v>379</v>
      </c>
      <c r="U98" s="31" t="s">
        <v>380</v>
      </c>
    </row>
    <row r="99" spans="1:21" ht="20.25" customHeight="1">
      <c r="A99" s="20">
        <v>11</v>
      </c>
      <c r="B99" s="79" t="s">
        <v>97</v>
      </c>
      <c r="C99" s="22" t="s">
        <v>383</v>
      </c>
      <c r="D99" s="21" t="s">
        <v>61</v>
      </c>
      <c r="E99" s="24" t="s">
        <v>14</v>
      </c>
      <c r="F99" s="24">
        <v>263</v>
      </c>
      <c r="G99" s="25">
        <v>18470</v>
      </c>
      <c r="H99" s="26">
        <v>93.2</v>
      </c>
      <c r="I99" s="27">
        <v>3.5400000000000001E-2</v>
      </c>
      <c r="J99" s="28">
        <f>G99*I99</f>
        <v>653.83799999999997</v>
      </c>
      <c r="K99" s="29">
        <f t="shared" si="12"/>
        <v>660</v>
      </c>
      <c r="L99" s="29">
        <f>VLOOKUP(E99,[12]ข้อมูลหลัก!G$1:H$65536,2,FALSE)</f>
        <v>33360</v>
      </c>
      <c r="M99" s="29" t="e">
        <f>#REF!*4/100</f>
        <v>#REF!</v>
      </c>
      <c r="N99" s="29" t="e">
        <f t="shared" si="5"/>
        <v>#REF!</v>
      </c>
      <c r="O99" s="20" t="str">
        <f>LOOKUP(H99,[12]ข้อมูลหลัก!A$1:C$65536)</f>
        <v>ดีมาก</v>
      </c>
      <c r="P99" s="30"/>
      <c r="T99" s="31" t="s">
        <v>381</v>
      </c>
      <c r="U99" s="31" t="s">
        <v>382</v>
      </c>
    </row>
    <row r="100" spans="1:21" ht="20.25" customHeight="1">
      <c r="A100" s="20">
        <v>12</v>
      </c>
      <c r="B100" s="21" t="s">
        <v>98</v>
      </c>
      <c r="C100" s="22" t="s">
        <v>387</v>
      </c>
      <c r="D100" s="21" t="s">
        <v>61</v>
      </c>
      <c r="E100" s="24" t="s">
        <v>14</v>
      </c>
      <c r="F100" s="24">
        <v>267</v>
      </c>
      <c r="G100" s="25">
        <v>22630</v>
      </c>
      <c r="H100" s="26">
        <v>96.8</v>
      </c>
      <c r="I100" s="27">
        <v>4.2000000000000003E-2</v>
      </c>
      <c r="J100" s="28">
        <f>I100*G100</f>
        <v>950.46</v>
      </c>
      <c r="K100" s="29">
        <f t="shared" si="12"/>
        <v>960</v>
      </c>
      <c r="L100" s="29">
        <f>VLOOKUP(E100,[12]ข้อมูลหลัก!G$1:H$65536,2,FALSE)</f>
        <v>33360</v>
      </c>
      <c r="M100" s="29" t="e">
        <f>#REF!*4/100</f>
        <v>#REF!</v>
      </c>
      <c r="N100" s="29" t="e">
        <f t="shared" si="5"/>
        <v>#REF!</v>
      </c>
      <c r="O100" s="20" t="str">
        <f>LOOKUP(H100,[12]ข้อมูลหลัก!A$1:C$65536)</f>
        <v>ดีเด่น</v>
      </c>
      <c r="P100" s="30"/>
      <c r="T100" s="31" t="s">
        <v>384</v>
      </c>
      <c r="U100" s="31" t="s">
        <v>385</v>
      </c>
    </row>
    <row r="101" spans="1:21" ht="20.25" customHeight="1">
      <c r="A101" s="20">
        <v>13</v>
      </c>
      <c r="B101" s="21" t="s">
        <v>99</v>
      </c>
      <c r="C101" s="22" t="s">
        <v>388</v>
      </c>
      <c r="D101" s="21" t="s">
        <v>13</v>
      </c>
      <c r="E101" s="24" t="s">
        <v>14</v>
      </c>
      <c r="F101" s="80">
        <v>275</v>
      </c>
      <c r="G101" s="25">
        <v>18330</v>
      </c>
      <c r="H101" s="81">
        <v>94.4</v>
      </c>
      <c r="I101" s="27">
        <v>3.5400000000000001E-2</v>
      </c>
      <c r="J101" s="28">
        <f>I101*G101</f>
        <v>648.88200000000006</v>
      </c>
      <c r="K101" s="29">
        <f t="shared" si="12"/>
        <v>650</v>
      </c>
      <c r="L101" s="29">
        <f>VLOOKUP(E101,[12]ข้อมูลหลัก!G$1:H$65536,2,FALSE)</f>
        <v>33360</v>
      </c>
      <c r="M101" s="29" t="e">
        <f>#REF!*4/100</f>
        <v>#REF!</v>
      </c>
      <c r="N101" s="29" t="e">
        <f t="shared" si="5"/>
        <v>#REF!</v>
      </c>
      <c r="O101" s="20" t="str">
        <f>LOOKUP(H101,[12]ข้อมูลหลัก!A$1:C$65536)</f>
        <v>ดีมาก</v>
      </c>
      <c r="P101" s="20"/>
      <c r="T101" s="31" t="s">
        <v>386</v>
      </c>
      <c r="U101" s="31" t="s">
        <v>387</v>
      </c>
    </row>
    <row r="102" spans="1:21" ht="20.25" customHeight="1">
      <c r="A102" s="20">
        <v>14</v>
      </c>
      <c r="B102" s="21" t="s">
        <v>100</v>
      </c>
      <c r="C102" s="22" t="s">
        <v>390</v>
      </c>
      <c r="D102" s="21" t="s">
        <v>11</v>
      </c>
      <c r="E102" s="24" t="s">
        <v>12</v>
      </c>
      <c r="F102" s="80">
        <v>276</v>
      </c>
      <c r="G102" s="25">
        <v>15620</v>
      </c>
      <c r="H102" s="81">
        <v>96.4</v>
      </c>
      <c r="I102" s="27">
        <v>4.2000000000000003E-2</v>
      </c>
      <c r="J102" s="28">
        <f>I102*G102</f>
        <v>656.04000000000008</v>
      </c>
      <c r="K102" s="29">
        <f t="shared" si="12"/>
        <v>660</v>
      </c>
      <c r="L102" s="29">
        <f>VLOOKUP(E102,[12]ข้อมูลหลัก!G$1:H$65536,2,FALSE)</f>
        <v>19430</v>
      </c>
      <c r="M102" s="29" t="e">
        <f>#REF!*4/100</f>
        <v>#REF!</v>
      </c>
      <c r="N102" s="29" t="e">
        <f t="shared" ref="N102:N165" si="13">ROUNDUP(M102,-1)</f>
        <v>#REF!</v>
      </c>
      <c r="O102" s="20" t="str">
        <f>LOOKUP(H102,[12]ข้อมูลหลัก!A$1:C$65536)</f>
        <v>ดีเด่น</v>
      </c>
      <c r="P102" s="30"/>
      <c r="T102" s="31" t="s">
        <v>99</v>
      </c>
      <c r="U102" s="31" t="s">
        <v>388</v>
      </c>
    </row>
    <row r="103" spans="1:21" ht="20.25" customHeight="1">
      <c r="A103" s="49">
        <v>15</v>
      </c>
      <c r="B103" s="82" t="s">
        <v>10</v>
      </c>
      <c r="C103" s="51" t="s">
        <v>259</v>
      </c>
      <c r="D103" s="82" t="s">
        <v>11</v>
      </c>
      <c r="E103" s="49" t="s">
        <v>12</v>
      </c>
      <c r="F103" s="49">
        <v>869</v>
      </c>
      <c r="G103" s="83">
        <v>12670</v>
      </c>
      <c r="H103" s="84">
        <v>98</v>
      </c>
      <c r="I103" s="85">
        <v>0.05</v>
      </c>
      <c r="J103" s="57">
        <f>I103*G103</f>
        <v>633.5</v>
      </c>
      <c r="K103" s="58">
        <f>ROUNDUP(J103,-1)</f>
        <v>640</v>
      </c>
      <c r="L103" s="58">
        <f>VLOOKUP(E103,[5]ข้อมูลหลัก!G$1:H$65536,2,FALSE)</f>
        <v>19430</v>
      </c>
      <c r="M103" s="58" t="e">
        <f>#REF!*4/100</f>
        <v>#REF!</v>
      </c>
      <c r="N103" s="58" t="e">
        <f t="shared" si="13"/>
        <v>#REF!</v>
      </c>
      <c r="O103" s="49" t="str">
        <f>LOOKUP(H103,[5]ข้อมูลหลัก!A$1:C$65536)</f>
        <v>ดีเด่น</v>
      </c>
      <c r="P103" s="59"/>
      <c r="T103" s="31"/>
      <c r="U103" s="31"/>
    </row>
    <row r="104" spans="1:21" ht="20.25" customHeight="1">
      <c r="A104" s="13"/>
      <c r="B104" s="13"/>
      <c r="C104" s="14"/>
      <c r="D104" s="15" t="s">
        <v>101</v>
      </c>
      <c r="E104" s="13"/>
      <c r="F104" s="76"/>
      <c r="G104" s="16"/>
      <c r="H104" s="86"/>
      <c r="I104" s="13"/>
      <c r="J104" s="17"/>
      <c r="K104" s="18"/>
      <c r="L104" s="13"/>
      <c r="M104" s="13"/>
      <c r="N104" s="13"/>
      <c r="O104" s="13"/>
      <c r="P104" s="13"/>
      <c r="T104" s="31" t="s">
        <v>389</v>
      </c>
      <c r="U104" s="31" t="s">
        <v>390</v>
      </c>
    </row>
    <row r="105" spans="1:21" ht="20.25" customHeight="1">
      <c r="A105" s="20">
        <v>1</v>
      </c>
      <c r="B105" s="45" t="s">
        <v>249</v>
      </c>
      <c r="C105" s="22" t="s">
        <v>402</v>
      </c>
      <c r="D105" s="45" t="s">
        <v>61</v>
      </c>
      <c r="E105" s="20" t="s">
        <v>14</v>
      </c>
      <c r="F105" s="87">
        <v>200</v>
      </c>
      <c r="G105" s="25">
        <v>18430</v>
      </c>
      <c r="H105" s="81">
        <v>97.6</v>
      </c>
      <c r="I105" s="32">
        <v>0.05</v>
      </c>
      <c r="J105" s="28">
        <f>I105*G105</f>
        <v>921.5</v>
      </c>
      <c r="K105" s="29">
        <f>ROUNDUP(J105,-1)</f>
        <v>930</v>
      </c>
      <c r="L105" s="29">
        <f>VLOOKUP(E105,[13]ข้อมูลหลัก!G$1:H$65536,2,FALSE)</f>
        <v>33360</v>
      </c>
      <c r="M105" s="29" t="e">
        <f>#REF!*4/100</f>
        <v>#REF!</v>
      </c>
      <c r="N105" s="29" t="e">
        <f t="shared" si="13"/>
        <v>#REF!</v>
      </c>
      <c r="O105" s="20" t="str">
        <f>LOOKUP(H105,[13]ข้อมูลหลัก!A$1:C$65536)</f>
        <v>ดีเด่น</v>
      </c>
      <c r="P105" s="30"/>
      <c r="T105" s="77"/>
      <c r="U105" s="77"/>
    </row>
    <row r="106" spans="1:21" ht="20.25" customHeight="1">
      <c r="A106" s="20">
        <v>2</v>
      </c>
      <c r="B106" s="45" t="s">
        <v>250</v>
      </c>
      <c r="C106" s="22" t="s">
        <v>403</v>
      </c>
      <c r="D106" s="45" t="s">
        <v>61</v>
      </c>
      <c r="E106" s="20" t="s">
        <v>14</v>
      </c>
      <c r="F106" s="87">
        <v>201</v>
      </c>
      <c r="G106" s="25">
        <v>18430</v>
      </c>
      <c r="H106" s="81">
        <v>97.36</v>
      </c>
      <c r="I106" s="32">
        <v>0.04</v>
      </c>
      <c r="J106" s="28">
        <f>I106*G106</f>
        <v>737.2</v>
      </c>
      <c r="K106" s="29">
        <f>ROUNDUP(J106,-1)</f>
        <v>740</v>
      </c>
      <c r="L106" s="29">
        <f>VLOOKUP(E106,[13]ข้อมูลหลัก!G$1:H$65536,2,FALSE)</f>
        <v>33360</v>
      </c>
      <c r="M106" s="29" t="e">
        <f>#REF!*4/100</f>
        <v>#REF!</v>
      </c>
      <c r="N106" s="29" t="e">
        <f t="shared" si="13"/>
        <v>#REF!</v>
      </c>
      <c r="O106" s="20" t="str">
        <f>LOOKUP(H106,[13]ข้อมูลหลัก!A$1:C$65536)</f>
        <v>ดีเด่น</v>
      </c>
      <c r="P106" s="30"/>
      <c r="Q106" s="19"/>
      <c r="R106" s="19"/>
    </row>
    <row r="107" spans="1:21" ht="20.25" customHeight="1">
      <c r="A107" s="20">
        <v>3</v>
      </c>
      <c r="B107" s="45" t="s">
        <v>251</v>
      </c>
      <c r="C107" s="22" t="s">
        <v>404</v>
      </c>
      <c r="D107" s="45" t="s">
        <v>61</v>
      </c>
      <c r="E107" s="20" t="s">
        <v>14</v>
      </c>
      <c r="F107" s="20">
        <v>203</v>
      </c>
      <c r="G107" s="25">
        <v>19740</v>
      </c>
      <c r="H107" s="26">
        <v>97.2</v>
      </c>
      <c r="I107" s="32">
        <v>0.04</v>
      </c>
      <c r="J107" s="28">
        <f>I107*G107</f>
        <v>789.6</v>
      </c>
      <c r="K107" s="29">
        <f>ROUNDUP(J107,-1)</f>
        <v>790</v>
      </c>
      <c r="L107" s="29">
        <f>VLOOKUP(E107,[13]ข้อมูลหลัก!G$1:H$65536,2,FALSE)</f>
        <v>33360</v>
      </c>
      <c r="M107" s="29" t="e">
        <f>#REF!*4/100</f>
        <v>#REF!</v>
      </c>
      <c r="N107" s="29" t="e">
        <f t="shared" si="13"/>
        <v>#REF!</v>
      </c>
      <c r="O107" s="20" t="str">
        <f>LOOKUP(H107,[13]ข้อมูลหลัก!A$1:C$65536)</f>
        <v>ดีเด่น</v>
      </c>
      <c r="P107" s="30"/>
      <c r="T107" s="31" t="s">
        <v>249</v>
      </c>
      <c r="U107" s="31" t="s">
        <v>402</v>
      </c>
    </row>
    <row r="108" spans="1:21" ht="20.25" customHeight="1">
      <c r="A108" s="20">
        <v>4</v>
      </c>
      <c r="B108" s="45" t="s">
        <v>248</v>
      </c>
      <c r="C108" s="22" t="s">
        <v>401</v>
      </c>
      <c r="D108" s="45" t="s">
        <v>13</v>
      </c>
      <c r="E108" s="20" t="s">
        <v>14</v>
      </c>
      <c r="F108" s="20">
        <v>215</v>
      </c>
      <c r="G108" s="25">
        <v>19800</v>
      </c>
      <c r="H108" s="26">
        <v>98.8</v>
      </c>
      <c r="I108" s="32">
        <v>0.05</v>
      </c>
      <c r="J108" s="28">
        <f>I108*G108</f>
        <v>990</v>
      </c>
      <c r="K108" s="29">
        <f>ROUNDUP(J108,-1)</f>
        <v>990</v>
      </c>
      <c r="L108" s="29">
        <f>VLOOKUP(E108,[13]ข้อมูลหลัก!G$1:H$65536,2,FALSE)</f>
        <v>33360</v>
      </c>
      <c r="M108" s="29" t="e">
        <f>#REF!*4/100</f>
        <v>#REF!</v>
      </c>
      <c r="N108" s="29" t="e">
        <f t="shared" si="13"/>
        <v>#REF!</v>
      </c>
      <c r="O108" s="20" t="str">
        <f>LOOKUP(H108,[13]ข้อมูลหลัก!A$1:C$65536)</f>
        <v>ดีเด่น</v>
      </c>
      <c r="P108" s="30"/>
      <c r="T108" s="31" t="s">
        <v>250</v>
      </c>
      <c r="U108" s="31" t="s">
        <v>403</v>
      </c>
    </row>
    <row r="109" spans="1:21" ht="20.25" customHeight="1">
      <c r="A109" s="20">
        <v>5</v>
      </c>
      <c r="B109" s="45" t="s">
        <v>244</v>
      </c>
      <c r="C109" s="22" t="s">
        <v>391</v>
      </c>
      <c r="D109" s="45" t="s">
        <v>11</v>
      </c>
      <c r="E109" s="20" t="s">
        <v>12</v>
      </c>
      <c r="F109" s="20">
        <v>216</v>
      </c>
      <c r="G109" s="25">
        <v>15430</v>
      </c>
      <c r="H109" s="26">
        <v>97.8</v>
      </c>
      <c r="I109" s="32">
        <v>0.05</v>
      </c>
      <c r="J109" s="28">
        <f>G109*I109</f>
        <v>771.5</v>
      </c>
      <c r="K109" s="29">
        <f t="shared" ref="K109:K115" si="14">ROUNDUP(J109,-1)</f>
        <v>780</v>
      </c>
      <c r="L109" s="29">
        <f>VLOOKUP(E109,[13]ข้อมูลหลัก!G$1:H$65536,2,FALSE)</f>
        <v>19430</v>
      </c>
      <c r="M109" s="29" t="e">
        <f>#REF!*4/100</f>
        <v>#REF!</v>
      </c>
      <c r="N109" s="29" t="e">
        <f t="shared" si="13"/>
        <v>#REF!</v>
      </c>
      <c r="O109" s="20" t="str">
        <f>LOOKUP(H109,[13]ข้อมูลหลัก!A$1:C$65536)</f>
        <v>ดีเด่น</v>
      </c>
      <c r="P109" s="30"/>
      <c r="T109" s="31" t="s">
        <v>251</v>
      </c>
      <c r="U109" s="31" t="s">
        <v>404</v>
      </c>
    </row>
    <row r="110" spans="1:21" ht="20.25" customHeight="1">
      <c r="A110" s="20">
        <v>6</v>
      </c>
      <c r="B110" s="45" t="s">
        <v>245</v>
      </c>
      <c r="C110" s="22" t="s">
        <v>392</v>
      </c>
      <c r="D110" s="45" t="s">
        <v>11</v>
      </c>
      <c r="E110" s="20" t="s">
        <v>12</v>
      </c>
      <c r="F110" s="20">
        <v>217</v>
      </c>
      <c r="G110" s="25">
        <v>15450</v>
      </c>
      <c r="H110" s="26">
        <v>97.7</v>
      </c>
      <c r="I110" s="27">
        <v>0.05</v>
      </c>
      <c r="J110" s="28">
        <f t="shared" ref="J110:J116" si="15">I110*G110</f>
        <v>772.5</v>
      </c>
      <c r="K110" s="29">
        <f t="shared" si="14"/>
        <v>780</v>
      </c>
      <c r="L110" s="29">
        <f>VLOOKUP(E110,[13]ข้อมูลหลัก!G$1:H$65536,2,FALSE)</f>
        <v>19430</v>
      </c>
      <c r="M110" s="29" t="e">
        <f>#REF!*4/100</f>
        <v>#REF!</v>
      </c>
      <c r="N110" s="29" t="e">
        <f t="shared" si="13"/>
        <v>#REF!</v>
      </c>
      <c r="O110" s="20" t="str">
        <f>LOOKUP(H110,[13]ข้อมูลหลัก!A$1:C$65536)</f>
        <v>ดีเด่น</v>
      </c>
      <c r="P110" s="30"/>
      <c r="T110" s="31" t="s">
        <v>248</v>
      </c>
      <c r="U110" s="31" t="s">
        <v>401</v>
      </c>
    </row>
    <row r="111" spans="1:21" ht="20.25" customHeight="1">
      <c r="A111" s="20">
        <v>7</v>
      </c>
      <c r="B111" s="45" t="s">
        <v>247</v>
      </c>
      <c r="C111" s="22" t="s">
        <v>394</v>
      </c>
      <c r="D111" s="45" t="s">
        <v>102</v>
      </c>
      <c r="E111" s="20" t="s">
        <v>9</v>
      </c>
      <c r="F111" s="20">
        <v>221</v>
      </c>
      <c r="G111" s="25">
        <v>15390</v>
      </c>
      <c r="H111" s="26">
        <v>97.4</v>
      </c>
      <c r="I111" s="32">
        <v>0.04</v>
      </c>
      <c r="J111" s="28">
        <f t="shared" si="15"/>
        <v>615.6</v>
      </c>
      <c r="K111" s="29">
        <f t="shared" si="14"/>
        <v>620</v>
      </c>
      <c r="L111" s="29">
        <f>VLOOKUP(E111,[13]ข้อมูลหลัก!G$1:H$65536,2,FALSE)</f>
        <v>23970</v>
      </c>
      <c r="M111" s="29" t="e">
        <f>#REF!*4/100</f>
        <v>#REF!</v>
      </c>
      <c r="N111" s="29" t="e">
        <f t="shared" si="13"/>
        <v>#REF!</v>
      </c>
      <c r="O111" s="20" t="str">
        <f>LOOKUP(H111,[13]ข้อมูลหลัก!A$1:C$65536)</f>
        <v>ดีเด่น</v>
      </c>
      <c r="P111" s="30"/>
      <c r="T111" s="31" t="s">
        <v>244</v>
      </c>
      <c r="U111" s="31" t="s">
        <v>391</v>
      </c>
    </row>
    <row r="112" spans="1:21" ht="20.25" customHeight="1">
      <c r="A112" s="20">
        <v>8</v>
      </c>
      <c r="B112" s="45" t="s">
        <v>103</v>
      </c>
      <c r="C112" s="22" t="s">
        <v>396</v>
      </c>
      <c r="D112" s="45" t="s">
        <v>102</v>
      </c>
      <c r="E112" s="20" t="s">
        <v>9</v>
      </c>
      <c r="F112" s="20">
        <v>222</v>
      </c>
      <c r="G112" s="25">
        <v>15380</v>
      </c>
      <c r="H112" s="26">
        <v>96.8</v>
      </c>
      <c r="I112" s="32">
        <v>0.04</v>
      </c>
      <c r="J112" s="28">
        <f t="shared" si="15"/>
        <v>615.20000000000005</v>
      </c>
      <c r="K112" s="29">
        <f t="shared" si="14"/>
        <v>620</v>
      </c>
      <c r="L112" s="29">
        <f>VLOOKUP(E112,[13]ข้อมูลหลัก!G$1:H$65536,2,FALSE)</f>
        <v>23970</v>
      </c>
      <c r="M112" s="29" t="e">
        <f>#REF!*4/100</f>
        <v>#REF!</v>
      </c>
      <c r="N112" s="29" t="e">
        <f t="shared" si="13"/>
        <v>#REF!</v>
      </c>
      <c r="O112" s="20" t="str">
        <f>LOOKUP(H112,[13]ข้อมูลหลัก!A$1:C$65536)</f>
        <v>ดีเด่น</v>
      </c>
      <c r="P112" s="30"/>
      <c r="T112" s="31" t="s">
        <v>245</v>
      </c>
      <c r="U112" s="31" t="s">
        <v>392</v>
      </c>
    </row>
    <row r="113" spans="1:21" ht="20.25" customHeight="1">
      <c r="A113" s="20">
        <v>9</v>
      </c>
      <c r="B113" s="45" t="s">
        <v>104</v>
      </c>
      <c r="C113" s="22" t="s">
        <v>398</v>
      </c>
      <c r="D113" s="45" t="s">
        <v>8</v>
      </c>
      <c r="E113" s="20" t="s">
        <v>9</v>
      </c>
      <c r="F113" s="20">
        <v>225</v>
      </c>
      <c r="G113" s="25">
        <v>15590</v>
      </c>
      <c r="H113" s="26">
        <v>97.3</v>
      </c>
      <c r="I113" s="27">
        <v>0.04</v>
      </c>
      <c r="J113" s="28">
        <f t="shared" si="15"/>
        <v>623.6</v>
      </c>
      <c r="K113" s="29">
        <f t="shared" si="14"/>
        <v>630</v>
      </c>
      <c r="L113" s="29">
        <f>VLOOKUP(E113,[13]ข้อมูลหลัก!G$1:H$65536,2,FALSE)</f>
        <v>23970</v>
      </c>
      <c r="M113" s="29" t="e">
        <f>#REF!*4/100</f>
        <v>#REF!</v>
      </c>
      <c r="N113" s="29" t="e">
        <f t="shared" si="13"/>
        <v>#REF!</v>
      </c>
      <c r="O113" s="20" t="str">
        <f>LOOKUP(H113,[13]ข้อมูลหลัก!A$1:C$65536)</f>
        <v>ดีเด่น</v>
      </c>
      <c r="P113" s="30"/>
      <c r="T113" s="31" t="s">
        <v>247</v>
      </c>
      <c r="U113" s="31" t="s">
        <v>394</v>
      </c>
    </row>
    <row r="114" spans="1:21" ht="20.25" customHeight="1">
      <c r="A114" s="20">
        <v>10</v>
      </c>
      <c r="B114" s="45" t="s">
        <v>105</v>
      </c>
      <c r="C114" s="22" t="s">
        <v>400</v>
      </c>
      <c r="D114" s="45" t="s">
        <v>8</v>
      </c>
      <c r="E114" s="20" t="s">
        <v>9</v>
      </c>
      <c r="F114" s="20">
        <v>227</v>
      </c>
      <c r="G114" s="25">
        <v>14590</v>
      </c>
      <c r="H114" s="26">
        <v>98.2</v>
      </c>
      <c r="I114" s="32">
        <v>0.05</v>
      </c>
      <c r="J114" s="28">
        <f t="shared" si="15"/>
        <v>729.5</v>
      </c>
      <c r="K114" s="29">
        <f t="shared" si="14"/>
        <v>730</v>
      </c>
      <c r="L114" s="29">
        <f>VLOOKUP(E114,[13]ข้อมูลหลัก!G$1:H$65536,2,FALSE)</f>
        <v>23970</v>
      </c>
      <c r="M114" s="29" t="e">
        <f>#REF!*4/100</f>
        <v>#REF!</v>
      </c>
      <c r="N114" s="29" t="e">
        <f t="shared" si="13"/>
        <v>#REF!</v>
      </c>
      <c r="O114" s="20" t="str">
        <f>LOOKUP(H114,[13]ข้อมูลหลัก!A$1:C$65536)</f>
        <v>ดีเด่น</v>
      </c>
      <c r="P114" s="30"/>
      <c r="T114" s="31" t="s">
        <v>395</v>
      </c>
      <c r="U114" s="31" t="s">
        <v>396</v>
      </c>
    </row>
    <row r="115" spans="1:21" ht="20.25" customHeight="1">
      <c r="A115" s="20">
        <v>11</v>
      </c>
      <c r="B115" s="23" t="s">
        <v>635</v>
      </c>
      <c r="C115" s="88" t="s">
        <v>726</v>
      </c>
      <c r="D115" s="45" t="s">
        <v>11</v>
      </c>
      <c r="E115" s="20" t="s">
        <v>12</v>
      </c>
      <c r="F115" s="20">
        <v>1101</v>
      </c>
      <c r="G115" s="25">
        <v>13800</v>
      </c>
      <c r="H115" s="26">
        <v>84.4</v>
      </c>
      <c r="I115" s="32">
        <v>0</v>
      </c>
      <c r="J115" s="28">
        <f t="shared" si="15"/>
        <v>0</v>
      </c>
      <c r="K115" s="29">
        <f t="shared" si="14"/>
        <v>0</v>
      </c>
      <c r="L115" s="29">
        <f>VLOOKUP(E115,[13]ข้อมูลหลัก!G$1:H$65536,2,FALSE)</f>
        <v>19430</v>
      </c>
      <c r="M115" s="29" t="e">
        <f>#REF!*4/100</f>
        <v>#REF!</v>
      </c>
      <c r="N115" s="29" t="e">
        <f t="shared" si="13"/>
        <v>#REF!</v>
      </c>
      <c r="O115" s="20" t="str">
        <f>LOOKUP(H115,[13]ข้อมูลหลัก!A$1:C$65536)</f>
        <v>ดี</v>
      </c>
      <c r="P115" s="30"/>
      <c r="T115" s="31"/>
      <c r="U115" s="31"/>
    </row>
    <row r="116" spans="1:21" ht="20.25" customHeight="1">
      <c r="A116" s="20">
        <v>12</v>
      </c>
      <c r="B116" s="45" t="s">
        <v>246</v>
      </c>
      <c r="C116" s="22" t="s">
        <v>393</v>
      </c>
      <c r="D116" s="45" t="s">
        <v>11</v>
      </c>
      <c r="E116" s="20" t="s">
        <v>12</v>
      </c>
      <c r="F116" s="20">
        <v>1120</v>
      </c>
      <c r="G116" s="25">
        <v>12580</v>
      </c>
      <c r="H116" s="26">
        <v>96.6</v>
      </c>
      <c r="I116" s="32">
        <v>0.04</v>
      </c>
      <c r="J116" s="28">
        <f t="shared" si="15"/>
        <v>503.2</v>
      </c>
      <c r="K116" s="29">
        <f>ROUNDUP(J116,-1)</f>
        <v>510</v>
      </c>
      <c r="L116" s="29">
        <f>VLOOKUP(E116,[13]ข้อมูลหลัก!G$1:H$65536,2,FALSE)</f>
        <v>19430</v>
      </c>
      <c r="M116" s="29" t="e">
        <f>#REF!*4/100</f>
        <v>#REF!</v>
      </c>
      <c r="N116" s="29" t="e">
        <f t="shared" si="13"/>
        <v>#REF!</v>
      </c>
      <c r="O116" s="20" t="str">
        <f>LOOKUP(H116,[13]ข้อมูลหลัก!A$1:C$65536)</f>
        <v>ดีเด่น</v>
      </c>
      <c r="P116" s="30"/>
      <c r="T116" s="31" t="s">
        <v>397</v>
      </c>
      <c r="U116" s="31" t="s">
        <v>398</v>
      </c>
    </row>
    <row r="117" spans="1:21" ht="20.25" customHeight="1">
      <c r="A117" s="13"/>
      <c r="B117" s="13"/>
      <c r="C117" s="14"/>
      <c r="D117" s="15" t="s">
        <v>106</v>
      </c>
      <c r="E117" s="13"/>
      <c r="F117" s="13"/>
      <c r="G117" s="16"/>
      <c r="H117" s="13"/>
      <c r="I117" s="13"/>
      <c r="J117" s="17"/>
      <c r="K117" s="18"/>
      <c r="L117" s="13"/>
      <c r="M117" s="13"/>
      <c r="N117" s="13"/>
      <c r="O117" s="13"/>
      <c r="P117" s="13"/>
      <c r="T117" s="31" t="s">
        <v>399</v>
      </c>
      <c r="U117" s="31" t="s">
        <v>400</v>
      </c>
    </row>
    <row r="118" spans="1:21" ht="20.25" customHeight="1">
      <c r="A118" s="20">
        <v>1</v>
      </c>
      <c r="B118" s="21" t="s">
        <v>107</v>
      </c>
      <c r="C118" s="22" t="s">
        <v>411</v>
      </c>
      <c r="D118" s="21" t="s">
        <v>108</v>
      </c>
      <c r="E118" s="24" t="s">
        <v>14</v>
      </c>
      <c r="F118" s="24">
        <v>1056</v>
      </c>
      <c r="G118" s="25">
        <v>19140</v>
      </c>
      <c r="H118" s="26">
        <v>93.3</v>
      </c>
      <c r="I118" s="32">
        <v>4.65E-2</v>
      </c>
      <c r="J118" s="28">
        <f>G118*I118</f>
        <v>890.01</v>
      </c>
      <c r="K118" s="29">
        <f t="shared" ref="K118:K127" si="16">ROUNDUP(J118,-1)</f>
        <v>900</v>
      </c>
      <c r="L118" s="29">
        <f>VLOOKUP(E118,[6]ข้อมูลหลัก!G$1:H$65536,2,FALSE)</f>
        <v>33360</v>
      </c>
      <c r="M118" s="29" t="e">
        <f>#REF!*4/100</f>
        <v>#REF!</v>
      </c>
      <c r="N118" s="29" t="e">
        <f t="shared" si="13"/>
        <v>#REF!</v>
      </c>
      <c r="O118" s="20" t="str">
        <f>LOOKUP(H118,[6]ข้อมูลหลัก!A$1:C$65536)</f>
        <v>ดีมาก</v>
      </c>
      <c r="P118" s="30"/>
      <c r="T118" s="31" t="s">
        <v>246</v>
      </c>
      <c r="U118" s="31" t="s">
        <v>393</v>
      </c>
    </row>
    <row r="119" spans="1:21" ht="20.25" customHeight="1">
      <c r="A119" s="20">
        <v>2</v>
      </c>
      <c r="B119" s="21" t="s">
        <v>109</v>
      </c>
      <c r="C119" s="22" t="s">
        <v>415</v>
      </c>
      <c r="D119" s="21" t="s">
        <v>108</v>
      </c>
      <c r="E119" s="24" t="s">
        <v>14</v>
      </c>
      <c r="F119" s="24">
        <v>1057</v>
      </c>
      <c r="G119" s="25">
        <v>18430</v>
      </c>
      <c r="H119" s="26">
        <v>93.2</v>
      </c>
      <c r="I119" s="32">
        <v>4.65E-2</v>
      </c>
      <c r="J119" s="28">
        <f>I119*G119</f>
        <v>856.995</v>
      </c>
      <c r="K119" s="29">
        <f>ROUNDUP(J119,-1)</f>
        <v>860</v>
      </c>
      <c r="L119" s="29">
        <f>VLOOKUP(E119,[6]ข้อมูลหลัก!G$1:H$65536,2,FALSE)</f>
        <v>33360</v>
      </c>
      <c r="M119" s="29" t="e">
        <f>#REF!*4/100</f>
        <v>#REF!</v>
      </c>
      <c r="N119" s="29" t="e">
        <f t="shared" si="13"/>
        <v>#REF!</v>
      </c>
      <c r="O119" s="20" t="str">
        <f>LOOKUP(H119,[6]ข้อมูลหลัก!A$1:C$65536)</f>
        <v>ดีมาก</v>
      </c>
      <c r="P119" s="30"/>
      <c r="Q119" s="19"/>
      <c r="R119" s="19"/>
    </row>
    <row r="120" spans="1:21" ht="20.25" customHeight="1">
      <c r="A120" s="20">
        <v>3</v>
      </c>
      <c r="B120" s="21" t="s">
        <v>110</v>
      </c>
      <c r="C120" s="22" t="s">
        <v>413</v>
      </c>
      <c r="D120" s="21" t="s">
        <v>108</v>
      </c>
      <c r="E120" s="24" t="s">
        <v>14</v>
      </c>
      <c r="F120" s="24">
        <v>1058</v>
      </c>
      <c r="G120" s="25">
        <v>18170</v>
      </c>
      <c r="H120" s="26">
        <v>81.599999999999994</v>
      </c>
      <c r="I120" s="27">
        <v>0</v>
      </c>
      <c r="J120" s="28">
        <f>I120*G120</f>
        <v>0</v>
      </c>
      <c r="K120" s="29">
        <f t="shared" si="16"/>
        <v>0</v>
      </c>
      <c r="L120" s="29">
        <f>VLOOKUP(E120,[6]ข้อมูลหลัก!G$1:H$65536,2,FALSE)</f>
        <v>33360</v>
      </c>
      <c r="M120" s="29" t="e">
        <f>#REF!*4/100</f>
        <v>#REF!</v>
      </c>
      <c r="N120" s="29" t="e">
        <f t="shared" si="13"/>
        <v>#REF!</v>
      </c>
      <c r="O120" s="20" t="str">
        <f>LOOKUP(H120,[6]ข้อมูลหลัก!A$1:C$65536)</f>
        <v>ดี</v>
      </c>
      <c r="P120" s="20"/>
      <c r="T120" s="31" t="s">
        <v>410</v>
      </c>
      <c r="U120" s="31" t="s">
        <v>411</v>
      </c>
    </row>
    <row r="121" spans="1:21" ht="20.25" customHeight="1">
      <c r="A121" s="20">
        <v>4</v>
      </c>
      <c r="B121" s="21" t="s">
        <v>111</v>
      </c>
      <c r="C121" s="22" t="s">
        <v>417</v>
      </c>
      <c r="D121" s="21" t="s">
        <v>108</v>
      </c>
      <c r="E121" s="24" t="s">
        <v>14</v>
      </c>
      <c r="F121" s="24">
        <v>1059</v>
      </c>
      <c r="G121" s="25">
        <v>18470</v>
      </c>
      <c r="H121" s="26">
        <v>98</v>
      </c>
      <c r="I121" s="27">
        <v>5.2999999999999999E-2</v>
      </c>
      <c r="J121" s="28">
        <f>I121*G121</f>
        <v>978.91</v>
      </c>
      <c r="K121" s="29">
        <f t="shared" si="16"/>
        <v>980</v>
      </c>
      <c r="L121" s="29">
        <f>VLOOKUP(E121,[6]ข้อมูลหลัก!G$1:H$65536,2,FALSE)</f>
        <v>33360</v>
      </c>
      <c r="M121" s="29" t="e">
        <f>#REF!*4/100</f>
        <v>#REF!</v>
      </c>
      <c r="N121" s="29" t="e">
        <f t="shared" si="13"/>
        <v>#REF!</v>
      </c>
      <c r="O121" s="20" t="str">
        <f>LOOKUP(H121,[6]ข้อมูลหลัก!A$1:C$65536)</f>
        <v>ดีเด่น</v>
      </c>
      <c r="P121" s="30"/>
      <c r="T121" s="31" t="s">
        <v>414</v>
      </c>
      <c r="U121" s="31" t="s">
        <v>415</v>
      </c>
    </row>
    <row r="122" spans="1:21" ht="20.25" customHeight="1">
      <c r="A122" s="20">
        <v>5</v>
      </c>
      <c r="B122" s="89" t="s">
        <v>112</v>
      </c>
      <c r="C122" s="22" t="s">
        <v>418</v>
      </c>
      <c r="D122" s="21" t="s">
        <v>108</v>
      </c>
      <c r="E122" s="24" t="s">
        <v>14</v>
      </c>
      <c r="F122" s="24">
        <v>1060</v>
      </c>
      <c r="G122" s="25">
        <v>18380</v>
      </c>
      <c r="H122" s="26">
        <v>93.2</v>
      </c>
      <c r="I122" s="27">
        <v>4.65E-2</v>
      </c>
      <c r="J122" s="28">
        <f>I122*G122</f>
        <v>854.67</v>
      </c>
      <c r="K122" s="29">
        <f t="shared" si="16"/>
        <v>860</v>
      </c>
      <c r="L122" s="29">
        <f>VLOOKUP(E122,[6]ข้อมูลหลัก!G$1:H$65536,2,FALSE)</f>
        <v>33360</v>
      </c>
      <c r="M122" s="29" t="e">
        <f>#REF!*4/100</f>
        <v>#REF!</v>
      </c>
      <c r="N122" s="29" t="e">
        <f t="shared" si="13"/>
        <v>#REF!</v>
      </c>
      <c r="O122" s="20" t="str">
        <f>LOOKUP(H122,[6]ข้อมูลหลัก!A$1:C$65536)</f>
        <v>ดีมาก</v>
      </c>
      <c r="P122" s="30"/>
      <c r="T122" s="31" t="s">
        <v>412</v>
      </c>
      <c r="U122" s="31" t="s">
        <v>413</v>
      </c>
    </row>
    <row r="123" spans="1:21" ht="20.25" customHeight="1">
      <c r="A123" s="20">
        <v>6</v>
      </c>
      <c r="B123" s="21" t="s">
        <v>113</v>
      </c>
      <c r="C123" s="22" t="s">
        <v>420</v>
      </c>
      <c r="D123" s="21" t="s">
        <v>108</v>
      </c>
      <c r="E123" s="24" t="s">
        <v>14</v>
      </c>
      <c r="F123" s="24">
        <v>1061</v>
      </c>
      <c r="G123" s="25">
        <v>18430</v>
      </c>
      <c r="H123" s="26">
        <v>93.3</v>
      </c>
      <c r="I123" s="32">
        <v>4.65E-2</v>
      </c>
      <c r="J123" s="28">
        <f>G123*I123</f>
        <v>856.995</v>
      </c>
      <c r="K123" s="29">
        <f t="shared" si="16"/>
        <v>860</v>
      </c>
      <c r="L123" s="29">
        <f>VLOOKUP(E123,[6]ข้อมูลหลัก!G$1:H$65536,2,FALSE)</f>
        <v>33360</v>
      </c>
      <c r="M123" s="29" t="e">
        <f>#REF!*4/100</f>
        <v>#REF!</v>
      </c>
      <c r="N123" s="29" t="e">
        <f t="shared" si="13"/>
        <v>#REF!</v>
      </c>
      <c r="O123" s="20" t="str">
        <f>LOOKUP(H123,[6]ข้อมูลหลัก!A$1:C$65536)</f>
        <v>ดีมาก</v>
      </c>
      <c r="P123" s="30"/>
      <c r="T123" s="31" t="s">
        <v>416</v>
      </c>
      <c r="U123" s="31" t="s">
        <v>417</v>
      </c>
    </row>
    <row r="124" spans="1:21" ht="20.25" customHeight="1">
      <c r="A124" s="20">
        <v>7</v>
      </c>
      <c r="B124" s="21" t="s">
        <v>114</v>
      </c>
      <c r="C124" s="22" t="s">
        <v>422</v>
      </c>
      <c r="D124" s="21" t="s">
        <v>13</v>
      </c>
      <c r="E124" s="24" t="s">
        <v>14</v>
      </c>
      <c r="F124" s="24">
        <v>1062</v>
      </c>
      <c r="G124" s="25">
        <v>19220</v>
      </c>
      <c r="H124" s="26">
        <v>94</v>
      </c>
      <c r="I124" s="27">
        <v>4.65E-2</v>
      </c>
      <c r="J124" s="28">
        <f>I124*G124</f>
        <v>893.73</v>
      </c>
      <c r="K124" s="29">
        <f t="shared" si="16"/>
        <v>900</v>
      </c>
      <c r="L124" s="29">
        <f>VLOOKUP(E124,[6]ข้อมูลหลัก!G$1:H$65536,2,FALSE)</f>
        <v>33360</v>
      </c>
      <c r="M124" s="29" t="e">
        <f>#REF!*4/100</f>
        <v>#REF!</v>
      </c>
      <c r="N124" s="29" t="e">
        <f t="shared" si="13"/>
        <v>#REF!</v>
      </c>
      <c r="O124" s="20" t="str">
        <f>LOOKUP(H124,[6]ข้อมูลหลัก!A$1:C$65536)</f>
        <v>ดีมาก</v>
      </c>
      <c r="P124" s="30"/>
      <c r="T124" s="31" t="s">
        <v>112</v>
      </c>
      <c r="U124" s="31" t="s">
        <v>418</v>
      </c>
    </row>
    <row r="125" spans="1:21" ht="20.25" customHeight="1">
      <c r="A125" s="20">
        <v>8</v>
      </c>
      <c r="B125" s="23" t="s">
        <v>636</v>
      </c>
      <c r="C125" s="46" t="s">
        <v>725</v>
      </c>
      <c r="D125" s="21" t="s">
        <v>11</v>
      </c>
      <c r="E125" s="24" t="s">
        <v>12</v>
      </c>
      <c r="F125" s="24">
        <v>1065</v>
      </c>
      <c r="G125" s="25">
        <v>13800</v>
      </c>
      <c r="H125" s="26">
        <v>84</v>
      </c>
      <c r="I125" s="32">
        <v>0</v>
      </c>
      <c r="J125" s="28">
        <f>I125*G125</f>
        <v>0</v>
      </c>
      <c r="K125" s="29">
        <f t="shared" si="16"/>
        <v>0</v>
      </c>
      <c r="L125" s="29">
        <f>VLOOKUP(E125,[6]ข้อมูลหลัก!G$1:H$65536,2,FALSE)</f>
        <v>19430</v>
      </c>
      <c r="M125" s="29" t="e">
        <f>#REF!*4/100</f>
        <v>#REF!</v>
      </c>
      <c r="N125" s="29" t="e">
        <f t="shared" si="13"/>
        <v>#REF!</v>
      </c>
      <c r="O125" s="20" t="str">
        <f>LOOKUP(H125,[6]ข้อมูลหลัก!A$1:C$65536)</f>
        <v>ดี</v>
      </c>
      <c r="P125" s="30"/>
      <c r="T125" s="31" t="s">
        <v>419</v>
      </c>
      <c r="U125" s="31" t="s">
        <v>420</v>
      </c>
    </row>
    <row r="126" spans="1:21" ht="20.25" customHeight="1">
      <c r="A126" s="20">
        <v>9</v>
      </c>
      <c r="B126" s="21" t="s">
        <v>115</v>
      </c>
      <c r="C126" s="22" t="s">
        <v>405</v>
      </c>
      <c r="D126" s="21" t="s">
        <v>116</v>
      </c>
      <c r="E126" s="24" t="s">
        <v>12</v>
      </c>
      <c r="F126" s="24">
        <v>1066</v>
      </c>
      <c r="G126" s="25">
        <v>10680</v>
      </c>
      <c r="H126" s="26">
        <v>98.2</v>
      </c>
      <c r="I126" s="32">
        <v>5.2999999999999999E-2</v>
      </c>
      <c r="J126" s="28">
        <f>I126*G126</f>
        <v>566.04</v>
      </c>
      <c r="K126" s="29">
        <f>ROUNDUP(J126,-1)</f>
        <v>570</v>
      </c>
      <c r="L126" s="29">
        <f>VLOOKUP(E126,[6]ข้อมูลหลัก!G$1:H$65536,2,FALSE)</f>
        <v>19430</v>
      </c>
      <c r="M126" s="29" t="e">
        <f>#REF!*4/100</f>
        <v>#REF!</v>
      </c>
      <c r="N126" s="29" t="e">
        <f t="shared" si="13"/>
        <v>#REF!</v>
      </c>
      <c r="O126" s="20" t="str">
        <f>LOOKUP(H126,[6]ข้อมูลหลัก!A$1:C$65536)</f>
        <v>ดีเด่น</v>
      </c>
      <c r="P126" s="60"/>
      <c r="T126" s="31" t="s">
        <v>421</v>
      </c>
      <c r="U126" s="31" t="s">
        <v>422</v>
      </c>
    </row>
    <row r="127" spans="1:21" ht="20.25" customHeight="1">
      <c r="A127" s="20">
        <v>10</v>
      </c>
      <c r="B127" s="90" t="s">
        <v>119</v>
      </c>
      <c r="C127" s="22" t="s">
        <v>423</v>
      </c>
      <c r="D127" s="90" t="s">
        <v>13</v>
      </c>
      <c r="E127" s="91" t="s">
        <v>14</v>
      </c>
      <c r="F127" s="91">
        <v>1166</v>
      </c>
      <c r="G127" s="25">
        <v>18840</v>
      </c>
      <c r="H127" s="26">
        <v>98</v>
      </c>
      <c r="I127" s="32">
        <v>5.2999999999999999E-2</v>
      </c>
      <c r="J127" s="28">
        <f>I127*G127</f>
        <v>998.52</v>
      </c>
      <c r="K127" s="29">
        <f t="shared" si="16"/>
        <v>1000</v>
      </c>
      <c r="L127" s="29">
        <f>VLOOKUP(E127,[6]ข้อมูลหลัก!G$1:H$65536,2,FALSE)</f>
        <v>33360</v>
      </c>
      <c r="M127" s="29" t="e">
        <f>#REF!*4/100</f>
        <v>#REF!</v>
      </c>
      <c r="N127" s="29" t="e">
        <f t="shared" si="13"/>
        <v>#REF!</v>
      </c>
      <c r="O127" s="20" t="str">
        <f>LOOKUP(H127,[6]ข้อมูลหลัก!A$1:C$65536)</f>
        <v>ดีเด่น</v>
      </c>
      <c r="P127" s="30"/>
      <c r="T127" s="31" t="s">
        <v>406</v>
      </c>
      <c r="U127" s="31" t="s">
        <v>407</v>
      </c>
    </row>
    <row r="128" spans="1:21" ht="20.25" customHeight="1">
      <c r="A128" s="13"/>
      <c r="B128" s="13"/>
      <c r="C128" s="14"/>
      <c r="D128" s="15" t="s">
        <v>792</v>
      </c>
      <c r="E128" s="13"/>
      <c r="F128" s="13"/>
      <c r="G128" s="16"/>
      <c r="H128" s="13"/>
      <c r="I128" s="13"/>
      <c r="J128" s="17"/>
      <c r="K128" s="18"/>
      <c r="L128" s="13"/>
      <c r="M128" s="13"/>
      <c r="N128" s="13"/>
      <c r="O128" s="13"/>
      <c r="P128" s="13"/>
      <c r="T128" s="31" t="s">
        <v>408</v>
      </c>
      <c r="U128" s="31" t="s">
        <v>409</v>
      </c>
    </row>
    <row r="129" spans="1:21" ht="20.25" customHeight="1">
      <c r="A129" s="20">
        <v>1</v>
      </c>
      <c r="B129" s="73" t="s">
        <v>120</v>
      </c>
      <c r="C129" s="22" t="s">
        <v>425</v>
      </c>
      <c r="D129" s="73" t="s">
        <v>37</v>
      </c>
      <c r="E129" s="74" t="s">
        <v>12</v>
      </c>
      <c r="F129" s="74">
        <v>2</v>
      </c>
      <c r="G129" s="25">
        <v>11710</v>
      </c>
      <c r="H129" s="26">
        <v>99</v>
      </c>
      <c r="I129" s="27">
        <v>0.06</v>
      </c>
      <c r="J129" s="28">
        <f>G129*I129</f>
        <v>702.6</v>
      </c>
      <c r="K129" s="29">
        <f t="shared" ref="K129:K147" si="17">ROUNDUP(J129,-1)</f>
        <v>710</v>
      </c>
      <c r="L129" s="29">
        <f>VLOOKUP(E129,[14]ข้อมูลหลัก!G$1:H$65536,2,FALSE)</f>
        <v>19430</v>
      </c>
      <c r="M129" s="29" t="e">
        <f>#REF!*4/100</f>
        <v>#REF!</v>
      </c>
      <c r="N129" s="29" t="e">
        <f t="shared" si="13"/>
        <v>#REF!</v>
      </c>
      <c r="O129" s="20" t="str">
        <f>LOOKUP(H129,[14]ข้อมูลหลัก!A$1:C$65536)</f>
        <v>ดีเด่น</v>
      </c>
      <c r="P129" s="30"/>
      <c r="T129" s="31" t="s">
        <v>119</v>
      </c>
      <c r="U129" s="31" t="s">
        <v>423</v>
      </c>
    </row>
    <row r="130" spans="1:21" ht="20.25" customHeight="1">
      <c r="A130" s="20">
        <v>2</v>
      </c>
      <c r="B130" s="73" t="s">
        <v>121</v>
      </c>
      <c r="C130" s="22" t="s">
        <v>427</v>
      </c>
      <c r="D130" s="73" t="s">
        <v>37</v>
      </c>
      <c r="E130" s="74" t="s">
        <v>12</v>
      </c>
      <c r="F130" s="74">
        <v>3</v>
      </c>
      <c r="G130" s="25">
        <v>11610</v>
      </c>
      <c r="H130" s="26">
        <v>98.2</v>
      </c>
      <c r="I130" s="27">
        <v>5.5E-2</v>
      </c>
      <c r="J130" s="28">
        <f t="shared" ref="J130:J141" si="18">I130*G130</f>
        <v>638.54999999999995</v>
      </c>
      <c r="K130" s="29">
        <f t="shared" si="17"/>
        <v>640</v>
      </c>
      <c r="L130" s="29">
        <f>VLOOKUP(E130,[14]ข้อมูลหลัก!G$1:H$65536,2,FALSE)</f>
        <v>19430</v>
      </c>
      <c r="M130" s="29" t="e">
        <f>#REF!*4/100</f>
        <v>#REF!</v>
      </c>
      <c r="N130" s="29" t="e">
        <f t="shared" si="13"/>
        <v>#REF!</v>
      </c>
      <c r="O130" s="20" t="str">
        <f>LOOKUP(H130,[14]ข้อมูลหลัก!A$1:C$65536)</f>
        <v>ดีเด่น</v>
      </c>
      <c r="P130" s="30"/>
      <c r="Q130" s="19"/>
      <c r="R130" s="19"/>
    </row>
    <row r="131" spans="1:21" ht="20.25" customHeight="1">
      <c r="A131" s="20">
        <v>3</v>
      </c>
      <c r="B131" s="73" t="s">
        <v>122</v>
      </c>
      <c r="C131" s="22" t="s">
        <v>429</v>
      </c>
      <c r="D131" s="73" t="s">
        <v>37</v>
      </c>
      <c r="E131" s="74" t="s">
        <v>12</v>
      </c>
      <c r="F131" s="74">
        <v>4</v>
      </c>
      <c r="G131" s="25">
        <v>11670</v>
      </c>
      <c r="H131" s="26">
        <v>98.6</v>
      </c>
      <c r="I131" s="27">
        <v>5.7000000000000002E-2</v>
      </c>
      <c r="J131" s="28">
        <f t="shared" si="18"/>
        <v>665.19</v>
      </c>
      <c r="K131" s="29">
        <f t="shared" si="17"/>
        <v>670</v>
      </c>
      <c r="L131" s="29">
        <f>VLOOKUP(E131,[14]ข้อมูลหลัก!G$1:H$65536,2,FALSE)</f>
        <v>19430</v>
      </c>
      <c r="M131" s="29" t="e">
        <f>#REF!*4/100</f>
        <v>#REF!</v>
      </c>
      <c r="N131" s="29" t="e">
        <f t="shared" si="13"/>
        <v>#REF!</v>
      </c>
      <c r="O131" s="20" t="str">
        <f>LOOKUP(H131,[14]ข้อมูลหลัก!A$1:C$65536)</f>
        <v>ดีเด่น</v>
      </c>
      <c r="P131" s="30"/>
      <c r="T131" s="31" t="s">
        <v>424</v>
      </c>
      <c r="U131" s="31" t="s">
        <v>425</v>
      </c>
    </row>
    <row r="132" spans="1:21" ht="20.25" customHeight="1">
      <c r="A132" s="20">
        <v>4</v>
      </c>
      <c r="B132" s="73" t="s">
        <v>123</v>
      </c>
      <c r="C132" s="22" t="s">
        <v>431</v>
      </c>
      <c r="D132" s="73" t="s">
        <v>19</v>
      </c>
      <c r="E132" s="74" t="s">
        <v>12</v>
      </c>
      <c r="F132" s="74">
        <v>50</v>
      </c>
      <c r="G132" s="25">
        <v>15380</v>
      </c>
      <c r="H132" s="26">
        <v>98.6</v>
      </c>
      <c r="I132" s="27">
        <v>5.7000000000000002E-2</v>
      </c>
      <c r="J132" s="28">
        <f t="shared" si="18"/>
        <v>876.66000000000008</v>
      </c>
      <c r="K132" s="29">
        <f t="shared" si="17"/>
        <v>880</v>
      </c>
      <c r="L132" s="29">
        <f>VLOOKUP(E132,[14]ข้อมูลหลัก!G$1:H$65536,2,FALSE)</f>
        <v>19430</v>
      </c>
      <c r="M132" s="29" t="e">
        <f>#REF!*4/100</f>
        <v>#REF!</v>
      </c>
      <c r="N132" s="29" t="e">
        <f t="shared" si="13"/>
        <v>#REF!</v>
      </c>
      <c r="O132" s="20" t="str">
        <f>LOOKUP(H132,[14]ข้อมูลหลัก!A$1:C$65536)</f>
        <v>ดีเด่น</v>
      </c>
      <c r="P132" s="30"/>
      <c r="T132" s="31" t="s">
        <v>426</v>
      </c>
      <c r="U132" s="31" t="s">
        <v>427</v>
      </c>
    </row>
    <row r="133" spans="1:21" ht="20.25" customHeight="1">
      <c r="A133" s="20">
        <v>5</v>
      </c>
      <c r="B133" s="73" t="s">
        <v>124</v>
      </c>
      <c r="C133" s="22" t="s">
        <v>433</v>
      </c>
      <c r="D133" s="73" t="s">
        <v>70</v>
      </c>
      <c r="E133" s="74" t="s">
        <v>14</v>
      </c>
      <c r="F133" s="74">
        <v>59</v>
      </c>
      <c r="G133" s="25">
        <v>19700</v>
      </c>
      <c r="H133" s="26">
        <v>98.2</v>
      </c>
      <c r="I133" s="27">
        <v>5.5E-2</v>
      </c>
      <c r="J133" s="28">
        <f t="shared" si="18"/>
        <v>1083.5</v>
      </c>
      <c r="K133" s="29">
        <f t="shared" si="17"/>
        <v>1090</v>
      </c>
      <c r="L133" s="29">
        <f>VLOOKUP(E133,[14]ข้อมูลหลัก!G$1:H$65536,2,FALSE)</f>
        <v>33360</v>
      </c>
      <c r="M133" s="29" t="e">
        <f>#REF!*4/100</f>
        <v>#REF!</v>
      </c>
      <c r="N133" s="29" t="e">
        <f t="shared" si="13"/>
        <v>#REF!</v>
      </c>
      <c r="O133" s="20" t="str">
        <f>LOOKUP(H133,[14]ข้อมูลหลัก!A$1:C$65536)</f>
        <v>ดีเด่น</v>
      </c>
      <c r="P133" s="30"/>
      <c r="T133" s="31" t="s">
        <v>428</v>
      </c>
      <c r="U133" s="31" t="s">
        <v>429</v>
      </c>
    </row>
    <row r="134" spans="1:21" ht="20.25" customHeight="1">
      <c r="A134" s="20">
        <v>6</v>
      </c>
      <c r="B134" s="73" t="s">
        <v>125</v>
      </c>
      <c r="C134" s="22" t="s">
        <v>435</v>
      </c>
      <c r="D134" s="73" t="s">
        <v>70</v>
      </c>
      <c r="E134" s="74" t="s">
        <v>14</v>
      </c>
      <c r="F134" s="74">
        <v>103</v>
      </c>
      <c r="G134" s="25">
        <v>19780</v>
      </c>
      <c r="H134" s="26">
        <v>98.1</v>
      </c>
      <c r="I134" s="27">
        <v>5.5E-2</v>
      </c>
      <c r="J134" s="28">
        <f t="shared" si="18"/>
        <v>1087.9000000000001</v>
      </c>
      <c r="K134" s="29">
        <f t="shared" si="17"/>
        <v>1090</v>
      </c>
      <c r="L134" s="29">
        <f>VLOOKUP(E134,[14]ข้อมูลหลัก!G$1:H$65536,2,FALSE)</f>
        <v>33360</v>
      </c>
      <c r="M134" s="29" t="e">
        <f>#REF!*4/100</f>
        <v>#REF!</v>
      </c>
      <c r="N134" s="29" t="e">
        <f t="shared" si="13"/>
        <v>#REF!</v>
      </c>
      <c r="O134" s="20" t="str">
        <f>LOOKUP(H134,[14]ข้อมูลหลัก!A$1:C$65536)</f>
        <v>ดีเด่น</v>
      </c>
      <c r="P134" s="30"/>
      <c r="T134" s="31" t="s">
        <v>430</v>
      </c>
      <c r="U134" s="31" t="s">
        <v>431</v>
      </c>
    </row>
    <row r="135" spans="1:21" ht="20.25" customHeight="1">
      <c r="A135" s="20">
        <v>7</v>
      </c>
      <c r="B135" s="92" t="s">
        <v>126</v>
      </c>
      <c r="C135" s="22" t="s">
        <v>437</v>
      </c>
      <c r="D135" s="92" t="s">
        <v>70</v>
      </c>
      <c r="E135" s="93" t="s">
        <v>14</v>
      </c>
      <c r="F135" s="93">
        <v>105</v>
      </c>
      <c r="G135" s="25">
        <v>19870</v>
      </c>
      <c r="H135" s="26">
        <v>97.4</v>
      </c>
      <c r="I135" s="27">
        <v>5.3499999999999999E-2</v>
      </c>
      <c r="J135" s="66">
        <f t="shared" si="18"/>
        <v>1063.0450000000001</v>
      </c>
      <c r="K135" s="67">
        <f t="shared" si="17"/>
        <v>1070</v>
      </c>
      <c r="L135" s="67">
        <f>VLOOKUP(E135,[14]ข้อมูลหลัก!G$1:H$65536,2,FALSE)</f>
        <v>33360</v>
      </c>
      <c r="M135" s="29" t="e">
        <f>#REF!*4/100</f>
        <v>#REF!</v>
      </c>
      <c r="N135" s="29" t="e">
        <f t="shared" si="13"/>
        <v>#REF!</v>
      </c>
      <c r="O135" s="20" t="str">
        <f>LOOKUP(H135,[14]ข้อมูลหลัก!A$1:C$65536)</f>
        <v>ดีเด่น</v>
      </c>
      <c r="P135" s="30"/>
      <c r="T135" s="31" t="s">
        <v>432</v>
      </c>
      <c r="U135" s="31" t="s">
        <v>433</v>
      </c>
    </row>
    <row r="136" spans="1:21" ht="20.25" customHeight="1">
      <c r="A136" s="20">
        <v>8</v>
      </c>
      <c r="B136" s="73" t="s">
        <v>127</v>
      </c>
      <c r="C136" s="22" t="s">
        <v>439</v>
      </c>
      <c r="D136" s="73" t="s">
        <v>19</v>
      </c>
      <c r="E136" s="74" t="s">
        <v>12</v>
      </c>
      <c r="F136" s="74">
        <v>112</v>
      </c>
      <c r="G136" s="25">
        <v>15380</v>
      </c>
      <c r="H136" s="26">
        <v>98.3</v>
      </c>
      <c r="I136" s="27">
        <v>5.5E-2</v>
      </c>
      <c r="J136" s="28">
        <f t="shared" si="18"/>
        <v>845.9</v>
      </c>
      <c r="K136" s="29">
        <f t="shared" si="17"/>
        <v>850</v>
      </c>
      <c r="L136" s="29">
        <f>VLOOKUP(E136,[14]ข้อมูลหลัก!G$1:H$65536,2,FALSE)</f>
        <v>19430</v>
      </c>
      <c r="M136" s="29" t="e">
        <f>#REF!*4/100</f>
        <v>#REF!</v>
      </c>
      <c r="N136" s="29" t="e">
        <f t="shared" si="13"/>
        <v>#REF!</v>
      </c>
      <c r="O136" s="20" t="str">
        <f>LOOKUP(H136,[14]ข้อมูลหลัก!A$1:C$65536)</f>
        <v>ดีเด่น</v>
      </c>
      <c r="P136" s="30"/>
      <c r="T136" s="31" t="s">
        <v>434</v>
      </c>
      <c r="U136" s="31" t="s">
        <v>435</v>
      </c>
    </row>
    <row r="137" spans="1:21" s="96" customFormat="1" ht="20.25" customHeight="1">
      <c r="A137" s="49">
        <v>9</v>
      </c>
      <c r="B137" s="94" t="s">
        <v>128</v>
      </c>
      <c r="C137" s="51" t="s">
        <v>441</v>
      </c>
      <c r="D137" s="94" t="s">
        <v>19</v>
      </c>
      <c r="E137" s="95" t="s">
        <v>12</v>
      </c>
      <c r="F137" s="95">
        <v>116</v>
      </c>
      <c r="G137" s="54">
        <v>15450</v>
      </c>
      <c r="H137" s="55">
        <v>98.2</v>
      </c>
      <c r="I137" s="56">
        <v>5.5E-2</v>
      </c>
      <c r="J137" s="57">
        <f t="shared" si="18"/>
        <v>849.75</v>
      </c>
      <c r="K137" s="58">
        <f t="shared" si="17"/>
        <v>850</v>
      </c>
      <c r="L137" s="58">
        <f>VLOOKUP(E137,[14]ข้อมูลหลัก!G$1:H$65536,2,FALSE)</f>
        <v>19430</v>
      </c>
      <c r="M137" s="58" t="e">
        <f>#REF!*4/100</f>
        <v>#REF!</v>
      </c>
      <c r="N137" s="58" t="e">
        <f t="shared" si="13"/>
        <v>#REF!</v>
      </c>
      <c r="O137" s="49" t="str">
        <f>LOOKUP(H137,[14]ข้อมูลหลัก!A$1:C$65536)</f>
        <v>ดีเด่น</v>
      </c>
      <c r="P137" s="59"/>
      <c r="T137" s="31" t="s">
        <v>436</v>
      </c>
      <c r="U137" s="31" t="s">
        <v>437</v>
      </c>
    </row>
    <row r="138" spans="1:21" ht="20.25" customHeight="1">
      <c r="A138" s="20">
        <v>10</v>
      </c>
      <c r="B138" s="73" t="s">
        <v>129</v>
      </c>
      <c r="C138" s="22" t="s">
        <v>443</v>
      </c>
      <c r="D138" s="73" t="s">
        <v>19</v>
      </c>
      <c r="E138" s="74" t="s">
        <v>12</v>
      </c>
      <c r="F138" s="74">
        <v>134</v>
      </c>
      <c r="G138" s="25">
        <v>15220</v>
      </c>
      <c r="H138" s="26">
        <v>86</v>
      </c>
      <c r="I138" s="27">
        <v>0.05</v>
      </c>
      <c r="J138" s="28">
        <f t="shared" si="18"/>
        <v>761</v>
      </c>
      <c r="K138" s="29">
        <f t="shared" si="17"/>
        <v>770</v>
      </c>
      <c r="L138" s="29">
        <f>VLOOKUP(E138,[14]ข้อมูลหลัก!G$1:H$65536,2,FALSE)</f>
        <v>19430</v>
      </c>
      <c r="M138" s="29" t="e">
        <f>#REF!*4/100</f>
        <v>#REF!</v>
      </c>
      <c r="N138" s="29" t="e">
        <f t="shared" si="13"/>
        <v>#REF!</v>
      </c>
      <c r="O138" s="20" t="str">
        <f>LOOKUP(H138,[14]ข้อมูลหลัก!A$1:C$65536)</f>
        <v>ดีมาก</v>
      </c>
      <c r="P138" s="30"/>
      <c r="T138" s="31" t="s">
        <v>438</v>
      </c>
      <c r="U138" s="31" t="s">
        <v>439</v>
      </c>
    </row>
    <row r="139" spans="1:21" ht="20.25" customHeight="1">
      <c r="A139" s="20">
        <v>11</v>
      </c>
      <c r="B139" s="73" t="s">
        <v>130</v>
      </c>
      <c r="C139" s="22" t="s">
        <v>445</v>
      </c>
      <c r="D139" s="73" t="s">
        <v>19</v>
      </c>
      <c r="E139" s="74" t="s">
        <v>12</v>
      </c>
      <c r="F139" s="74">
        <v>144</v>
      </c>
      <c r="G139" s="25">
        <v>15450</v>
      </c>
      <c r="H139" s="26">
        <v>98.05</v>
      </c>
      <c r="I139" s="27">
        <v>5.3999999999999999E-2</v>
      </c>
      <c r="J139" s="28">
        <f t="shared" si="18"/>
        <v>834.3</v>
      </c>
      <c r="K139" s="29">
        <f t="shared" si="17"/>
        <v>840</v>
      </c>
      <c r="L139" s="29">
        <f>VLOOKUP(E139,[14]ข้อมูลหลัก!G$1:H$65536,2,FALSE)</f>
        <v>19430</v>
      </c>
      <c r="M139" s="29" t="e">
        <f>#REF!*4/100</f>
        <v>#REF!</v>
      </c>
      <c r="N139" s="29" t="e">
        <f t="shared" si="13"/>
        <v>#REF!</v>
      </c>
      <c r="O139" s="20" t="str">
        <f>LOOKUP(H139,[14]ข้อมูลหลัก!A$1:C$65536)</f>
        <v>ดีเด่น</v>
      </c>
      <c r="P139" s="30"/>
      <c r="T139" s="31" t="s">
        <v>440</v>
      </c>
      <c r="U139" s="31" t="s">
        <v>441</v>
      </c>
    </row>
    <row r="140" spans="1:21" ht="20.25" customHeight="1">
      <c r="A140" s="20">
        <v>12</v>
      </c>
      <c r="B140" s="73" t="s">
        <v>131</v>
      </c>
      <c r="C140" s="22" t="s">
        <v>447</v>
      </c>
      <c r="D140" s="73" t="s">
        <v>19</v>
      </c>
      <c r="E140" s="74" t="s">
        <v>12</v>
      </c>
      <c r="F140" s="97">
        <v>348</v>
      </c>
      <c r="G140" s="25">
        <v>15000</v>
      </c>
      <c r="H140" s="81">
        <v>97.5</v>
      </c>
      <c r="I140" s="27">
        <v>5.3499999999999999E-2</v>
      </c>
      <c r="J140" s="28">
        <f t="shared" si="18"/>
        <v>802.5</v>
      </c>
      <c r="K140" s="29">
        <f t="shared" si="17"/>
        <v>810</v>
      </c>
      <c r="L140" s="29">
        <f>VLOOKUP(E140,[14]ข้อมูลหลัก!G$1:H$65536,2,FALSE)</f>
        <v>19430</v>
      </c>
      <c r="M140" s="29" t="e">
        <f>#REF!*4/100</f>
        <v>#REF!</v>
      </c>
      <c r="N140" s="29" t="e">
        <f t="shared" si="13"/>
        <v>#REF!</v>
      </c>
      <c r="O140" s="20" t="str">
        <f>LOOKUP(H140,[14]ข้อมูลหลัก!A$1:C$65536)</f>
        <v>ดีเด่น</v>
      </c>
      <c r="P140" s="30"/>
      <c r="T140" s="31" t="s">
        <v>442</v>
      </c>
      <c r="U140" s="31" t="s">
        <v>443</v>
      </c>
    </row>
    <row r="141" spans="1:21" ht="20.25" customHeight="1">
      <c r="A141" s="20">
        <v>13</v>
      </c>
      <c r="B141" s="73" t="s">
        <v>132</v>
      </c>
      <c r="C141" s="22" t="s">
        <v>449</v>
      </c>
      <c r="D141" s="73" t="s">
        <v>82</v>
      </c>
      <c r="E141" s="74" t="s">
        <v>14</v>
      </c>
      <c r="F141" s="97">
        <v>617</v>
      </c>
      <c r="G141" s="25">
        <v>19700</v>
      </c>
      <c r="H141" s="81">
        <v>98</v>
      </c>
      <c r="I141" s="27">
        <v>5.3999999999999999E-2</v>
      </c>
      <c r="J141" s="28">
        <f t="shared" si="18"/>
        <v>1063.8</v>
      </c>
      <c r="K141" s="29">
        <f t="shared" si="17"/>
        <v>1070</v>
      </c>
      <c r="L141" s="29">
        <f>VLOOKUP(E141,[14]ข้อมูลหลัก!G$1:H$65536,2,FALSE)</f>
        <v>33360</v>
      </c>
      <c r="M141" s="29" t="e">
        <f>#REF!*4/100</f>
        <v>#REF!</v>
      </c>
      <c r="N141" s="29" t="e">
        <f t="shared" si="13"/>
        <v>#REF!</v>
      </c>
      <c r="O141" s="20" t="str">
        <f>LOOKUP(H141,[14]ข้อมูลหลัก!A$1:C$65536)</f>
        <v>ดีเด่น</v>
      </c>
      <c r="P141" s="30"/>
      <c r="T141" s="31" t="s">
        <v>444</v>
      </c>
      <c r="U141" s="31" t="s">
        <v>445</v>
      </c>
    </row>
    <row r="142" spans="1:21" ht="20.25" customHeight="1">
      <c r="A142" s="20">
        <v>14</v>
      </c>
      <c r="B142" s="23" t="s">
        <v>196</v>
      </c>
      <c r="C142" s="22" t="s">
        <v>583</v>
      </c>
      <c r="D142" s="23" t="s">
        <v>8</v>
      </c>
      <c r="E142" s="20" t="s">
        <v>9</v>
      </c>
      <c r="F142" s="87">
        <v>623</v>
      </c>
      <c r="G142" s="98">
        <v>13800</v>
      </c>
      <c r="H142" s="81">
        <v>97.54</v>
      </c>
      <c r="I142" s="27">
        <v>0</v>
      </c>
      <c r="J142" s="28">
        <f>I142*G142</f>
        <v>0</v>
      </c>
      <c r="K142" s="29">
        <f t="shared" si="17"/>
        <v>0</v>
      </c>
      <c r="L142" s="29">
        <f>VLOOKUP(E142,[6]ข้อมูลหลัก!G$1:H$65536,2,FALSE)</f>
        <v>23970</v>
      </c>
      <c r="M142" s="29" t="e">
        <f>#REF!*4/100</f>
        <v>#REF!</v>
      </c>
      <c r="N142" s="29" t="e">
        <f t="shared" si="13"/>
        <v>#REF!</v>
      </c>
      <c r="O142" s="20" t="str">
        <f>LOOKUP(H142,[6]ข้อมูลหลัก!A$1:C$65536)</f>
        <v>ดีเด่น</v>
      </c>
      <c r="P142" s="30"/>
      <c r="T142" s="31"/>
      <c r="U142" s="31"/>
    </row>
    <row r="143" spans="1:21" ht="20.25" customHeight="1">
      <c r="A143" s="20">
        <v>15</v>
      </c>
      <c r="B143" s="23" t="s">
        <v>637</v>
      </c>
      <c r="C143" s="88" t="s">
        <v>731</v>
      </c>
      <c r="D143" s="23" t="s">
        <v>8</v>
      </c>
      <c r="E143" s="20" t="s">
        <v>9</v>
      </c>
      <c r="F143" s="20">
        <v>624</v>
      </c>
      <c r="G143" s="98">
        <v>13800</v>
      </c>
      <c r="H143" s="26">
        <v>97.52</v>
      </c>
      <c r="I143" s="27">
        <v>0</v>
      </c>
      <c r="J143" s="28">
        <f t="shared" ref="J143:J147" si="19">I143*G143</f>
        <v>0</v>
      </c>
      <c r="K143" s="29">
        <f t="shared" si="17"/>
        <v>0</v>
      </c>
      <c r="L143" s="29">
        <f>VLOOKUP(E143,[6]ข้อมูลหลัก!G$1:H$65536,2,FALSE)</f>
        <v>23970</v>
      </c>
      <c r="M143" s="29" t="e">
        <f>#REF!*4/100</f>
        <v>#REF!</v>
      </c>
      <c r="N143" s="29" t="e">
        <f t="shared" si="13"/>
        <v>#REF!</v>
      </c>
      <c r="O143" s="20" t="str">
        <f>LOOKUP(H143,[6]ข้อมูลหลัก!A$1:C$65536)</f>
        <v>ดีเด่น</v>
      </c>
      <c r="P143" s="30"/>
      <c r="T143" s="31"/>
      <c r="U143" s="31"/>
    </row>
    <row r="144" spans="1:21" ht="20.25" customHeight="1">
      <c r="A144" s="20">
        <v>16</v>
      </c>
      <c r="B144" s="23" t="s">
        <v>638</v>
      </c>
      <c r="C144" s="88" t="s">
        <v>747</v>
      </c>
      <c r="D144" s="23" t="s">
        <v>642</v>
      </c>
      <c r="E144" s="20" t="s">
        <v>9</v>
      </c>
      <c r="F144" s="20">
        <v>629</v>
      </c>
      <c r="G144" s="98">
        <v>13800</v>
      </c>
      <c r="H144" s="26">
        <v>97.6</v>
      </c>
      <c r="I144" s="27">
        <v>0</v>
      </c>
      <c r="J144" s="28">
        <f t="shared" si="19"/>
        <v>0</v>
      </c>
      <c r="K144" s="29">
        <f t="shared" si="17"/>
        <v>0</v>
      </c>
      <c r="L144" s="29">
        <f>VLOOKUP(E144,[6]ข้อมูลหลัก!G$1:H$65536,2,FALSE)</f>
        <v>23970</v>
      </c>
      <c r="M144" s="29" t="e">
        <f>#REF!*4/100</f>
        <v>#REF!</v>
      </c>
      <c r="N144" s="29" t="e">
        <f t="shared" si="13"/>
        <v>#REF!</v>
      </c>
      <c r="O144" s="20" t="str">
        <f>LOOKUP(H144,[6]ข้อมูลหลัก!A$1:C$65536)</f>
        <v>ดีเด่น</v>
      </c>
      <c r="P144" s="30"/>
      <c r="T144" s="31"/>
      <c r="U144" s="31"/>
    </row>
    <row r="145" spans="1:21" ht="20.25" customHeight="1">
      <c r="A145" s="20">
        <v>17</v>
      </c>
      <c r="B145" s="23" t="s">
        <v>639</v>
      </c>
      <c r="C145" s="88" t="s">
        <v>730</v>
      </c>
      <c r="D145" s="23" t="s">
        <v>642</v>
      </c>
      <c r="E145" s="20" t="s">
        <v>9</v>
      </c>
      <c r="F145" s="20">
        <v>630</v>
      </c>
      <c r="G145" s="98">
        <v>13800</v>
      </c>
      <c r="H145" s="26">
        <v>97.5</v>
      </c>
      <c r="I145" s="27">
        <v>0</v>
      </c>
      <c r="J145" s="28">
        <f t="shared" si="19"/>
        <v>0</v>
      </c>
      <c r="K145" s="29">
        <f t="shared" si="17"/>
        <v>0</v>
      </c>
      <c r="L145" s="29">
        <f>VLOOKUP(E145,[6]ข้อมูลหลัก!G$1:H$65536,2,FALSE)</f>
        <v>23970</v>
      </c>
      <c r="M145" s="29" t="e">
        <f>#REF!*4/100</f>
        <v>#REF!</v>
      </c>
      <c r="N145" s="29" t="e">
        <f t="shared" si="13"/>
        <v>#REF!</v>
      </c>
      <c r="O145" s="20" t="str">
        <f>LOOKUP(H145,[6]ข้อมูลหลัก!A$1:C$65536)</f>
        <v>ดีเด่น</v>
      </c>
      <c r="P145" s="30"/>
      <c r="T145" s="31"/>
      <c r="U145" s="31"/>
    </row>
    <row r="146" spans="1:21" ht="20.25" customHeight="1">
      <c r="A146" s="20">
        <v>18</v>
      </c>
      <c r="B146" s="23" t="s">
        <v>640</v>
      </c>
      <c r="C146" s="88" t="s">
        <v>748</v>
      </c>
      <c r="D146" s="48" t="s">
        <v>643</v>
      </c>
      <c r="E146" s="20" t="s">
        <v>9</v>
      </c>
      <c r="F146" s="20">
        <v>637</v>
      </c>
      <c r="G146" s="98">
        <v>11280</v>
      </c>
      <c r="H146" s="26">
        <v>97.6</v>
      </c>
      <c r="I146" s="27">
        <v>0</v>
      </c>
      <c r="J146" s="28">
        <f t="shared" si="19"/>
        <v>0</v>
      </c>
      <c r="K146" s="29">
        <f t="shared" si="17"/>
        <v>0</v>
      </c>
      <c r="L146" s="29">
        <f>VLOOKUP(E146,[6]ข้อมูลหลัก!G$1:H$65536,2,FALSE)</f>
        <v>23970</v>
      </c>
      <c r="M146" s="29" t="e">
        <f>#REF!*4/100</f>
        <v>#REF!</v>
      </c>
      <c r="N146" s="29" t="e">
        <f t="shared" si="13"/>
        <v>#REF!</v>
      </c>
      <c r="O146" s="20" t="str">
        <f>LOOKUP(H146,[6]ข้อมูลหลัก!A$1:C$65536)</f>
        <v>ดีเด่น</v>
      </c>
      <c r="P146" s="60"/>
      <c r="T146" s="31"/>
      <c r="U146" s="31"/>
    </row>
    <row r="147" spans="1:21" ht="20.25" customHeight="1">
      <c r="A147" s="20">
        <v>19</v>
      </c>
      <c r="B147" s="23" t="s">
        <v>641</v>
      </c>
      <c r="C147" s="88" t="s">
        <v>791</v>
      </c>
      <c r="D147" s="23" t="s">
        <v>643</v>
      </c>
      <c r="E147" s="20" t="s">
        <v>9</v>
      </c>
      <c r="F147" s="20">
        <v>638</v>
      </c>
      <c r="G147" s="98">
        <v>11280</v>
      </c>
      <c r="H147" s="26">
        <v>97.6</v>
      </c>
      <c r="I147" s="27">
        <v>0</v>
      </c>
      <c r="J147" s="28">
        <f t="shared" si="19"/>
        <v>0</v>
      </c>
      <c r="K147" s="29">
        <f t="shared" si="17"/>
        <v>0</v>
      </c>
      <c r="L147" s="29">
        <f>VLOOKUP(E147,[6]ข้อมูลหลัก!G$1:H$65536,2,FALSE)</f>
        <v>23970</v>
      </c>
      <c r="M147" s="29" t="e">
        <f>#REF!*4/100</f>
        <v>#REF!</v>
      </c>
      <c r="N147" s="29" t="e">
        <f t="shared" si="13"/>
        <v>#REF!</v>
      </c>
      <c r="O147" s="20" t="str">
        <f>LOOKUP(H147,[6]ข้อมูลหลัก!A$1:C$65536)</f>
        <v>ดีเด่น</v>
      </c>
      <c r="P147" s="60"/>
      <c r="T147" s="31"/>
      <c r="U147" s="31"/>
    </row>
    <row r="148" spans="1:21" ht="20.25" customHeight="1">
      <c r="A148" s="13"/>
      <c r="B148" s="13"/>
      <c r="C148" s="14"/>
      <c r="D148" s="15" t="s">
        <v>803</v>
      </c>
      <c r="E148" s="13"/>
      <c r="F148" s="13"/>
      <c r="G148" s="16"/>
      <c r="H148" s="13"/>
      <c r="I148" s="13"/>
      <c r="J148" s="17"/>
      <c r="K148" s="18"/>
      <c r="L148" s="13"/>
      <c r="M148" s="13"/>
      <c r="N148" s="13"/>
      <c r="O148" s="13"/>
      <c r="P148" s="13"/>
      <c r="T148" s="31" t="s">
        <v>446</v>
      </c>
      <c r="U148" s="31" t="s">
        <v>447</v>
      </c>
    </row>
    <row r="149" spans="1:21" ht="20.25" customHeight="1">
      <c r="A149" s="20">
        <v>1</v>
      </c>
      <c r="B149" s="21" t="s">
        <v>133</v>
      </c>
      <c r="C149" s="22">
        <v>3720100045454</v>
      </c>
      <c r="D149" s="21" t="s">
        <v>37</v>
      </c>
      <c r="E149" s="24" t="s">
        <v>12</v>
      </c>
      <c r="F149" s="24">
        <v>5</v>
      </c>
      <c r="G149" s="25">
        <v>11780</v>
      </c>
      <c r="H149" s="26">
        <v>95</v>
      </c>
      <c r="I149" s="27">
        <v>0.06</v>
      </c>
      <c r="J149" s="28">
        <f>G149*I149</f>
        <v>706.8</v>
      </c>
      <c r="K149" s="29">
        <f t="shared" ref="K149:K158" si="20">ROUNDUP(J149,-1)</f>
        <v>710</v>
      </c>
      <c r="L149" s="29">
        <f>VLOOKUP(E149,[15]ข้อมูลหลัก!G$1:H$65536,2,FALSE)</f>
        <v>19430</v>
      </c>
      <c r="M149" s="29" t="e">
        <f>#REF!*4/100</f>
        <v>#REF!</v>
      </c>
      <c r="N149" s="29" t="e">
        <f t="shared" si="13"/>
        <v>#REF!</v>
      </c>
      <c r="O149" s="20" t="str">
        <f>LOOKUP(H149,[15]ข้อมูลหลัก!A$1:C$65536)</f>
        <v>ดีเด่น</v>
      </c>
      <c r="P149" s="30"/>
      <c r="T149" s="31" t="s">
        <v>448</v>
      </c>
      <c r="U149" s="31" t="s">
        <v>449</v>
      </c>
    </row>
    <row r="150" spans="1:21" ht="20.25" customHeight="1">
      <c r="A150" s="20">
        <v>2</v>
      </c>
      <c r="B150" s="21" t="s">
        <v>134</v>
      </c>
      <c r="C150" s="22" t="s">
        <v>455</v>
      </c>
      <c r="D150" s="21" t="s">
        <v>19</v>
      </c>
      <c r="E150" s="24" t="s">
        <v>12</v>
      </c>
      <c r="F150" s="24">
        <v>41</v>
      </c>
      <c r="G150" s="25">
        <v>12410</v>
      </c>
      <c r="H150" s="26">
        <v>98</v>
      </c>
      <c r="I150" s="27">
        <v>0.06</v>
      </c>
      <c r="J150" s="28">
        <f t="shared" ref="J150:J158" si="21">I150*G150</f>
        <v>744.6</v>
      </c>
      <c r="K150" s="29">
        <f t="shared" si="20"/>
        <v>750</v>
      </c>
      <c r="L150" s="29">
        <f>VLOOKUP(E150,[15]ข้อมูลหลัก!G$1:H$65536,2,FALSE)</f>
        <v>19430</v>
      </c>
      <c r="M150" s="29" t="e">
        <f>#REF!*4/100</f>
        <v>#REF!</v>
      </c>
      <c r="N150" s="29" t="e">
        <f t="shared" si="13"/>
        <v>#REF!</v>
      </c>
      <c r="O150" s="20" t="str">
        <f>LOOKUP(H150,[15]ข้อมูลหลัก!A$1:C$65536)</f>
        <v>ดีเด่น</v>
      </c>
      <c r="P150" s="30"/>
      <c r="Q150" s="19"/>
      <c r="R150" s="19"/>
    </row>
    <row r="151" spans="1:21" ht="20.25" customHeight="1">
      <c r="A151" s="20">
        <v>3</v>
      </c>
      <c r="B151" s="23" t="s">
        <v>644</v>
      </c>
      <c r="C151" s="46" t="s">
        <v>719</v>
      </c>
      <c r="D151" s="23" t="s">
        <v>19</v>
      </c>
      <c r="E151" s="24" t="s">
        <v>12</v>
      </c>
      <c r="F151" s="24">
        <v>80</v>
      </c>
      <c r="G151" s="25">
        <v>13800</v>
      </c>
      <c r="H151" s="26">
        <v>80</v>
      </c>
      <c r="I151" s="27">
        <v>0</v>
      </c>
      <c r="J151" s="28"/>
      <c r="K151" s="29"/>
      <c r="L151" s="29">
        <f>VLOOKUP(E151,[13]ข้อมูลหลัก!G$1:H$65536,2,FALSE)</f>
        <v>19430</v>
      </c>
      <c r="M151" s="29" t="e">
        <f>#REF!*4/100</f>
        <v>#REF!</v>
      </c>
      <c r="N151" s="29" t="e">
        <f t="shared" si="13"/>
        <v>#REF!</v>
      </c>
      <c r="O151" s="20" t="str">
        <f>LOOKUP(H151,[13]ข้อมูลหลัก!A$1:C$65536)</f>
        <v>ดี</v>
      </c>
      <c r="P151" s="20"/>
      <c r="Q151" s="99"/>
      <c r="R151" s="19"/>
    </row>
    <row r="152" spans="1:21" ht="20.25" customHeight="1">
      <c r="A152" s="20">
        <v>4</v>
      </c>
      <c r="B152" s="21" t="s">
        <v>135</v>
      </c>
      <c r="C152" s="22" t="s">
        <v>458</v>
      </c>
      <c r="D152" s="21" t="s">
        <v>70</v>
      </c>
      <c r="E152" s="24" t="s">
        <v>14</v>
      </c>
      <c r="F152" s="24">
        <v>83</v>
      </c>
      <c r="G152" s="25">
        <v>19870</v>
      </c>
      <c r="H152" s="26">
        <v>95</v>
      </c>
      <c r="I152" s="32">
        <v>0.06</v>
      </c>
      <c r="J152" s="28">
        <f t="shared" si="21"/>
        <v>1192.2</v>
      </c>
      <c r="K152" s="29">
        <f t="shared" si="20"/>
        <v>1200</v>
      </c>
      <c r="L152" s="29">
        <f>VLOOKUP(E152,[15]ข้อมูลหลัก!G$1:H$65536,2,FALSE)</f>
        <v>33360</v>
      </c>
      <c r="M152" s="29" t="e">
        <f>#REF!*4/100</f>
        <v>#REF!</v>
      </c>
      <c r="N152" s="29" t="e">
        <f t="shared" si="13"/>
        <v>#REF!</v>
      </c>
      <c r="O152" s="20" t="str">
        <f>LOOKUP(H152,[15]ข้อมูลหลัก!A$1:C$65536)</f>
        <v>ดีเด่น</v>
      </c>
      <c r="P152" s="30"/>
      <c r="T152" s="31" t="s">
        <v>456</v>
      </c>
      <c r="U152" s="100">
        <v>3720100045454</v>
      </c>
    </row>
    <row r="153" spans="1:21" ht="20.25" customHeight="1">
      <c r="A153" s="20">
        <v>5</v>
      </c>
      <c r="B153" s="21" t="s">
        <v>136</v>
      </c>
      <c r="C153" s="22" t="s">
        <v>451</v>
      </c>
      <c r="D153" s="21" t="s">
        <v>70</v>
      </c>
      <c r="E153" s="24" t="s">
        <v>14</v>
      </c>
      <c r="F153" s="24">
        <v>93</v>
      </c>
      <c r="G153" s="25">
        <v>20010</v>
      </c>
      <c r="H153" s="26">
        <v>97</v>
      </c>
      <c r="I153" s="27">
        <v>0.06</v>
      </c>
      <c r="J153" s="28">
        <f t="shared" si="21"/>
        <v>1200.5999999999999</v>
      </c>
      <c r="K153" s="29">
        <f t="shared" si="20"/>
        <v>1210</v>
      </c>
      <c r="L153" s="29">
        <f>VLOOKUP(E153,[15]ข้อมูลหลัก!G$1:H$65536,2,FALSE)</f>
        <v>33360</v>
      </c>
      <c r="M153" s="29" t="e">
        <f>#REF!*4/100</f>
        <v>#REF!</v>
      </c>
      <c r="N153" s="29" t="e">
        <f t="shared" si="13"/>
        <v>#REF!</v>
      </c>
      <c r="O153" s="20" t="str">
        <f>LOOKUP(H153,[15]ข้อมูลหลัก!A$1:C$65536)</f>
        <v>ดีเด่น</v>
      </c>
      <c r="P153" s="30"/>
      <c r="T153" s="31" t="s">
        <v>454</v>
      </c>
      <c r="U153" s="31" t="s">
        <v>455</v>
      </c>
    </row>
    <row r="154" spans="1:21" ht="20.25" customHeight="1">
      <c r="A154" s="20">
        <v>6</v>
      </c>
      <c r="B154" s="21" t="s">
        <v>139</v>
      </c>
      <c r="C154" s="22" t="s">
        <v>462</v>
      </c>
      <c r="D154" s="21" t="s">
        <v>61</v>
      </c>
      <c r="E154" s="24" t="s">
        <v>14</v>
      </c>
      <c r="F154" s="24">
        <v>199</v>
      </c>
      <c r="G154" s="25">
        <v>18000</v>
      </c>
      <c r="H154" s="26">
        <v>98</v>
      </c>
      <c r="I154" s="27">
        <v>0.06</v>
      </c>
      <c r="J154" s="28">
        <f t="shared" si="21"/>
        <v>1080</v>
      </c>
      <c r="K154" s="29">
        <f t="shared" si="20"/>
        <v>1080</v>
      </c>
      <c r="L154" s="29">
        <f>VLOOKUP(E154,[15]ข้อมูลหลัก!G$1:H$65536,2,FALSE)</f>
        <v>33360</v>
      </c>
      <c r="M154" s="29" t="e">
        <f>#REF!*4/100</f>
        <v>#REF!</v>
      </c>
      <c r="N154" s="29" t="e">
        <f t="shared" si="13"/>
        <v>#REF!</v>
      </c>
      <c r="O154" s="20" t="str">
        <f>LOOKUP(H154,[15]ข้อมูลหลัก!A$1:C$65536)</f>
        <v>ดีเด่น</v>
      </c>
      <c r="P154" s="20"/>
      <c r="T154" s="31" t="s">
        <v>457</v>
      </c>
      <c r="U154" s="31" t="s">
        <v>458</v>
      </c>
    </row>
    <row r="155" spans="1:21" ht="20.25" customHeight="1">
      <c r="A155" s="20">
        <v>7</v>
      </c>
      <c r="B155" s="21" t="s">
        <v>138</v>
      </c>
      <c r="C155" s="22" t="s">
        <v>460</v>
      </c>
      <c r="D155" s="21" t="s">
        <v>61</v>
      </c>
      <c r="E155" s="24" t="s">
        <v>14</v>
      </c>
      <c r="F155" s="24">
        <v>491</v>
      </c>
      <c r="G155" s="25">
        <v>18000</v>
      </c>
      <c r="H155" s="26">
        <v>98</v>
      </c>
      <c r="I155" s="27">
        <v>0.06</v>
      </c>
      <c r="J155" s="28">
        <f t="shared" si="21"/>
        <v>1080</v>
      </c>
      <c r="K155" s="29">
        <f t="shared" si="20"/>
        <v>1080</v>
      </c>
      <c r="L155" s="29">
        <f>VLOOKUP(E155,[15]ข้อมูลหลัก!G$1:H$65536,2,FALSE)</f>
        <v>33360</v>
      </c>
      <c r="M155" s="29" t="e">
        <f>#REF!*4/100</f>
        <v>#REF!</v>
      </c>
      <c r="N155" s="29" t="e">
        <f t="shared" si="13"/>
        <v>#REF!</v>
      </c>
      <c r="O155" s="20" t="str">
        <f>LOOKUP(H155,[15]ข้อมูลหลัก!A$1:C$65536)</f>
        <v>ดีเด่น</v>
      </c>
      <c r="P155" s="20"/>
      <c r="T155" s="31" t="s">
        <v>450</v>
      </c>
      <c r="U155" s="31" t="s">
        <v>451</v>
      </c>
    </row>
    <row r="156" spans="1:21" ht="20.25" customHeight="1">
      <c r="A156" s="20">
        <v>8</v>
      </c>
      <c r="B156" s="23" t="s">
        <v>645</v>
      </c>
      <c r="C156" s="88" t="s">
        <v>749</v>
      </c>
      <c r="D156" s="23" t="s">
        <v>649</v>
      </c>
      <c r="E156" s="20" t="s">
        <v>9</v>
      </c>
      <c r="F156" s="20">
        <v>499</v>
      </c>
      <c r="G156" s="25">
        <v>13800</v>
      </c>
      <c r="H156" s="26">
        <v>80</v>
      </c>
      <c r="I156" s="27">
        <v>0</v>
      </c>
      <c r="J156" s="28">
        <f t="shared" si="21"/>
        <v>0</v>
      </c>
      <c r="K156" s="29">
        <f t="shared" si="20"/>
        <v>0</v>
      </c>
      <c r="L156" s="29">
        <f>VLOOKUP(E156,[13]ข้อมูลหลัก!G$1:H$65536,2,FALSE)</f>
        <v>23970</v>
      </c>
      <c r="M156" s="29" t="e">
        <f>#REF!*4/100</f>
        <v>#REF!</v>
      </c>
      <c r="N156" s="29" t="e">
        <f t="shared" si="13"/>
        <v>#REF!</v>
      </c>
      <c r="O156" s="20" t="str">
        <f>LOOKUP(H156,[13]ข้อมูลหลัก!A$1:C$65536)</f>
        <v>ดี</v>
      </c>
      <c r="P156" s="20"/>
      <c r="T156" s="31"/>
      <c r="U156" s="31"/>
    </row>
    <row r="157" spans="1:21" ht="20.25" customHeight="1">
      <c r="A157" s="20">
        <v>9</v>
      </c>
      <c r="B157" s="23" t="s">
        <v>646</v>
      </c>
      <c r="C157" s="88" t="s">
        <v>732</v>
      </c>
      <c r="D157" s="23" t="s">
        <v>649</v>
      </c>
      <c r="E157" s="20" t="s">
        <v>9</v>
      </c>
      <c r="F157" s="20">
        <v>500</v>
      </c>
      <c r="G157" s="25">
        <v>13800</v>
      </c>
      <c r="H157" s="26">
        <v>80</v>
      </c>
      <c r="I157" s="27">
        <v>0</v>
      </c>
      <c r="J157" s="28">
        <f t="shared" si="21"/>
        <v>0</v>
      </c>
      <c r="K157" s="29">
        <f t="shared" si="20"/>
        <v>0</v>
      </c>
      <c r="L157" s="29">
        <f>VLOOKUP(E157,[13]ข้อมูลหลัก!G$1:H$65536,2,FALSE)</f>
        <v>23970</v>
      </c>
      <c r="M157" s="29" t="e">
        <f>#REF!*4/100</f>
        <v>#REF!</v>
      </c>
      <c r="N157" s="29" t="e">
        <f t="shared" si="13"/>
        <v>#REF!</v>
      </c>
      <c r="O157" s="20" t="str">
        <f>LOOKUP(H157,[13]ข้อมูลหลัก!A$1:C$65536)</f>
        <v>ดี</v>
      </c>
      <c r="P157" s="20"/>
      <c r="T157" s="31"/>
      <c r="U157" s="31"/>
    </row>
    <row r="158" spans="1:21" ht="20.25" customHeight="1">
      <c r="A158" s="20">
        <v>10</v>
      </c>
      <c r="B158" s="21" t="s">
        <v>137</v>
      </c>
      <c r="C158" s="22" t="s">
        <v>453</v>
      </c>
      <c r="D158" s="21" t="s">
        <v>8</v>
      </c>
      <c r="E158" s="24" t="s">
        <v>9</v>
      </c>
      <c r="F158" s="24">
        <v>518</v>
      </c>
      <c r="G158" s="25">
        <v>14730</v>
      </c>
      <c r="H158" s="26">
        <v>98</v>
      </c>
      <c r="I158" s="27">
        <v>0.06</v>
      </c>
      <c r="J158" s="28">
        <f t="shared" si="21"/>
        <v>883.8</v>
      </c>
      <c r="K158" s="29">
        <f t="shared" si="20"/>
        <v>890</v>
      </c>
      <c r="L158" s="29">
        <f>VLOOKUP(E158,[15]ข้อมูลหลัก!G$1:H$65536,2,FALSE)</f>
        <v>23970</v>
      </c>
      <c r="M158" s="29" t="e">
        <f>#REF!*4/100</f>
        <v>#REF!</v>
      </c>
      <c r="N158" s="29" t="e">
        <f t="shared" si="13"/>
        <v>#REF!</v>
      </c>
      <c r="O158" s="20" t="str">
        <f>LOOKUP(H158,[15]ข้อมูลหลัก!A$1:C$65536)</f>
        <v>ดีเด่น</v>
      </c>
      <c r="P158" s="30"/>
      <c r="T158" s="31" t="s">
        <v>461</v>
      </c>
      <c r="U158" s="31" t="s">
        <v>462</v>
      </c>
    </row>
    <row r="159" spans="1:21" ht="20.25" customHeight="1">
      <c r="A159" s="20">
        <v>11</v>
      </c>
      <c r="B159" s="78" t="s">
        <v>804</v>
      </c>
      <c r="C159" s="46" t="s">
        <v>807</v>
      </c>
      <c r="D159" s="23" t="s">
        <v>649</v>
      </c>
      <c r="E159" s="20" t="s">
        <v>9</v>
      </c>
      <c r="F159" s="20">
        <v>505</v>
      </c>
      <c r="G159" s="25">
        <v>13800</v>
      </c>
      <c r="H159" s="26"/>
      <c r="I159" s="27"/>
      <c r="J159" s="28"/>
      <c r="K159" s="29"/>
      <c r="L159" s="29"/>
      <c r="M159" s="29" t="e">
        <f>#REF!*4/100</f>
        <v>#REF!</v>
      </c>
      <c r="N159" s="29" t="e">
        <f t="shared" si="13"/>
        <v>#REF!</v>
      </c>
      <c r="O159" s="20"/>
      <c r="P159" s="30"/>
      <c r="T159" s="31"/>
      <c r="U159" s="31"/>
    </row>
    <row r="160" spans="1:21" ht="20.25" customHeight="1">
      <c r="A160" s="20">
        <v>12</v>
      </c>
      <c r="B160" s="23" t="s">
        <v>647</v>
      </c>
      <c r="C160" s="88" t="s">
        <v>750</v>
      </c>
      <c r="D160" s="23" t="s">
        <v>643</v>
      </c>
      <c r="E160" s="20" t="s">
        <v>9</v>
      </c>
      <c r="F160" s="20">
        <v>513</v>
      </c>
      <c r="G160" s="25">
        <v>11280</v>
      </c>
      <c r="H160" s="26">
        <v>80</v>
      </c>
      <c r="I160" s="27">
        <v>0</v>
      </c>
      <c r="J160" s="28">
        <f>I160*G160</f>
        <v>0</v>
      </c>
      <c r="K160" s="29">
        <f>ROUNDUP(J160,-1)</f>
        <v>0</v>
      </c>
      <c r="L160" s="29">
        <f>VLOOKUP(E160,[13]ข้อมูลหลัก!G$1:H$65536,2,FALSE)</f>
        <v>23970</v>
      </c>
      <c r="M160" s="29" t="e">
        <f>#REF!*4/100</f>
        <v>#REF!</v>
      </c>
      <c r="N160" s="29" t="e">
        <f>ROUNDUP(M160,-1)</f>
        <v>#REF!</v>
      </c>
      <c r="O160" s="20" t="str">
        <f>LOOKUP(H160,[13]ข้อมูลหลัก!A$1:C$65536)</f>
        <v>ดี</v>
      </c>
      <c r="P160" s="69"/>
      <c r="T160" s="31"/>
      <c r="U160" s="31"/>
    </row>
    <row r="161" spans="1:21" ht="20.25" customHeight="1">
      <c r="A161" s="20">
        <v>13</v>
      </c>
      <c r="B161" s="23" t="s">
        <v>648</v>
      </c>
      <c r="C161" s="88" t="s">
        <v>751</v>
      </c>
      <c r="D161" s="23" t="s">
        <v>643</v>
      </c>
      <c r="E161" s="20" t="s">
        <v>9</v>
      </c>
      <c r="F161" s="20">
        <v>514</v>
      </c>
      <c r="G161" s="25">
        <v>11280</v>
      </c>
      <c r="H161" s="26">
        <v>80</v>
      </c>
      <c r="I161" s="27">
        <v>0</v>
      </c>
      <c r="J161" s="28">
        <f>I161*G161</f>
        <v>0</v>
      </c>
      <c r="K161" s="29">
        <f>ROUNDUP(J161,-1)</f>
        <v>0</v>
      </c>
      <c r="L161" s="29">
        <f>VLOOKUP(E161,[13]ข้อมูลหลัก!G$1:H$65536,2,FALSE)</f>
        <v>23970</v>
      </c>
      <c r="M161" s="29" t="e">
        <f>#REF!*4/100</f>
        <v>#REF!</v>
      </c>
      <c r="N161" s="29" t="e">
        <f>ROUNDUP(M161,-1)</f>
        <v>#REF!</v>
      </c>
      <c r="O161" s="20" t="str">
        <f>LOOKUP(H161,[13]ข้อมูลหลัก!A$1:C$65536)</f>
        <v>ดี</v>
      </c>
      <c r="P161" s="69"/>
      <c r="T161" s="31"/>
      <c r="U161" s="31"/>
    </row>
    <row r="162" spans="1:21" ht="20.25" customHeight="1">
      <c r="A162" s="20">
        <v>14</v>
      </c>
      <c r="B162" s="45" t="s">
        <v>811</v>
      </c>
      <c r="C162" s="20">
        <v>517</v>
      </c>
      <c r="D162" s="23" t="s">
        <v>676</v>
      </c>
      <c r="E162" s="20" t="s">
        <v>9</v>
      </c>
      <c r="F162" s="20">
        <v>517</v>
      </c>
      <c r="G162" s="25"/>
      <c r="H162" s="26"/>
      <c r="I162" s="27"/>
      <c r="J162" s="28"/>
      <c r="K162" s="29"/>
      <c r="L162" s="29"/>
      <c r="M162" s="29"/>
      <c r="N162" s="29"/>
      <c r="O162" s="20"/>
      <c r="P162" s="30"/>
      <c r="T162" s="31"/>
      <c r="U162" s="31"/>
    </row>
    <row r="163" spans="1:21" ht="20.25" customHeight="1">
      <c r="A163" s="13"/>
      <c r="B163" s="13"/>
      <c r="C163" s="14"/>
      <c r="D163" s="15" t="s">
        <v>793</v>
      </c>
      <c r="E163" s="13"/>
      <c r="F163" s="13"/>
      <c r="G163" s="16"/>
      <c r="H163" s="13"/>
      <c r="I163" s="13"/>
      <c r="J163" s="17"/>
      <c r="K163" s="18"/>
      <c r="L163" s="13"/>
      <c r="M163" s="13"/>
      <c r="N163" s="13"/>
      <c r="O163" s="13"/>
      <c r="P163" s="13"/>
      <c r="T163" s="31" t="s">
        <v>459</v>
      </c>
      <c r="U163" s="31" t="s">
        <v>460</v>
      </c>
    </row>
    <row r="164" spans="1:21" ht="20.25" customHeight="1">
      <c r="A164" s="20">
        <v>1</v>
      </c>
      <c r="B164" s="21" t="s">
        <v>140</v>
      </c>
      <c r="C164" s="22" t="s">
        <v>464</v>
      </c>
      <c r="D164" s="21" t="s">
        <v>70</v>
      </c>
      <c r="E164" s="24" t="s">
        <v>14</v>
      </c>
      <c r="F164" s="24">
        <v>73</v>
      </c>
      <c r="G164" s="25">
        <v>23150</v>
      </c>
      <c r="H164" s="26">
        <v>95.2</v>
      </c>
      <c r="I164" s="27">
        <v>0.06</v>
      </c>
      <c r="J164" s="28">
        <f>G164*I164</f>
        <v>1389</v>
      </c>
      <c r="K164" s="29">
        <f t="shared" ref="K164:K175" si="22">ROUNDUP(J164,-1)</f>
        <v>1390</v>
      </c>
      <c r="L164" s="29">
        <f>VLOOKUP(E164,[16]ข้อมูลหลัก!G$1:H$65536,2,FALSE)</f>
        <v>33360</v>
      </c>
      <c r="M164" s="29" t="e">
        <f>#REF!*4/100</f>
        <v>#REF!</v>
      </c>
      <c r="N164" s="29" t="e">
        <f t="shared" si="13"/>
        <v>#REF!</v>
      </c>
      <c r="O164" s="20" t="str">
        <f>LOOKUP(H164,[16]ข้อมูลหลัก!A$1:C$65536)</f>
        <v>ดีเด่น</v>
      </c>
      <c r="P164" s="30"/>
      <c r="T164" s="31" t="s">
        <v>452</v>
      </c>
      <c r="U164" s="31" t="s">
        <v>453</v>
      </c>
    </row>
    <row r="165" spans="1:21" ht="20.25" customHeight="1">
      <c r="A165" s="20">
        <v>2</v>
      </c>
      <c r="B165" s="21" t="s">
        <v>141</v>
      </c>
      <c r="C165" s="22" t="s">
        <v>468</v>
      </c>
      <c r="D165" s="21" t="s">
        <v>61</v>
      </c>
      <c r="E165" s="24" t="s">
        <v>14</v>
      </c>
      <c r="F165" s="24">
        <v>367</v>
      </c>
      <c r="G165" s="25">
        <v>18540</v>
      </c>
      <c r="H165" s="26">
        <v>95</v>
      </c>
      <c r="I165" s="32">
        <v>0.06</v>
      </c>
      <c r="J165" s="28">
        <f>I165*G165</f>
        <v>1112.3999999999999</v>
      </c>
      <c r="K165" s="29">
        <f t="shared" si="22"/>
        <v>1120</v>
      </c>
      <c r="L165" s="29">
        <f>VLOOKUP(E165,[16]ข้อมูลหลัก!G$1:H$65536,2,FALSE)</f>
        <v>33360</v>
      </c>
      <c r="M165" s="29" t="e">
        <f>#REF!*4/100</f>
        <v>#REF!</v>
      </c>
      <c r="N165" s="29" t="e">
        <f t="shared" si="13"/>
        <v>#REF!</v>
      </c>
      <c r="O165" s="20" t="str">
        <f>LOOKUP(H165,[16]ข้อมูลหลัก!A$1:C$65536)</f>
        <v>ดีเด่น</v>
      </c>
      <c r="P165" s="30"/>
      <c r="T165" s="31" t="s">
        <v>463</v>
      </c>
      <c r="U165" s="31" t="s">
        <v>464</v>
      </c>
    </row>
    <row r="166" spans="1:21" ht="20.25" customHeight="1">
      <c r="A166" s="20">
        <v>3</v>
      </c>
      <c r="B166" s="21" t="s">
        <v>142</v>
      </c>
      <c r="C166" s="22" t="s">
        <v>470</v>
      </c>
      <c r="D166" s="21" t="s">
        <v>82</v>
      </c>
      <c r="E166" s="24" t="s">
        <v>14</v>
      </c>
      <c r="F166" s="24">
        <v>369</v>
      </c>
      <c r="G166" s="25">
        <v>19780</v>
      </c>
      <c r="H166" s="26">
        <v>95.4</v>
      </c>
      <c r="I166" s="27">
        <v>0.06</v>
      </c>
      <c r="J166" s="28">
        <f>I166*G166</f>
        <v>1186.8</v>
      </c>
      <c r="K166" s="29">
        <f t="shared" si="22"/>
        <v>1190</v>
      </c>
      <c r="L166" s="29">
        <f>VLOOKUP(E166,[16]ข้อมูลหลัก!G$1:H$65536,2,FALSE)</f>
        <v>33360</v>
      </c>
      <c r="M166" s="29" t="e">
        <f>#REF!*4/100</f>
        <v>#REF!</v>
      </c>
      <c r="N166" s="29" t="e">
        <f t="shared" ref="N166:N229" si="23">ROUNDUP(M166,-1)</f>
        <v>#REF!</v>
      </c>
      <c r="O166" s="20" t="str">
        <f>LOOKUP(H166,[16]ข้อมูลหลัก!A$1:C$65536)</f>
        <v>ดีเด่น</v>
      </c>
      <c r="P166" s="30"/>
      <c r="T166" s="31" t="s">
        <v>465</v>
      </c>
      <c r="U166" s="31" t="s">
        <v>466</v>
      </c>
    </row>
    <row r="167" spans="1:21" ht="20.25" customHeight="1">
      <c r="A167" s="20">
        <v>4</v>
      </c>
      <c r="B167" s="48" t="s">
        <v>650</v>
      </c>
      <c r="C167" s="88" t="s">
        <v>752</v>
      </c>
      <c r="D167" s="45" t="s">
        <v>8</v>
      </c>
      <c r="E167" s="20" t="s">
        <v>9</v>
      </c>
      <c r="F167" s="20">
        <v>375</v>
      </c>
      <c r="G167" s="25">
        <v>13800</v>
      </c>
      <c r="H167" s="26">
        <v>93</v>
      </c>
      <c r="I167" s="27">
        <v>0</v>
      </c>
      <c r="J167" s="28">
        <f t="shared" ref="J167:J172" si="24">I167*G167</f>
        <v>0</v>
      </c>
      <c r="K167" s="29">
        <f t="shared" si="22"/>
        <v>0</v>
      </c>
      <c r="L167" s="29">
        <f>VLOOKUP(E167,[13]ข้อมูลหลัก!G$1:H$65536,2,FALSE)</f>
        <v>23970</v>
      </c>
      <c r="M167" s="29" t="e">
        <f>#REF!*4/100</f>
        <v>#REF!</v>
      </c>
      <c r="N167" s="29" t="e">
        <f t="shared" si="23"/>
        <v>#REF!</v>
      </c>
      <c r="O167" s="20" t="str">
        <f>LOOKUP(H167,[13]ข้อมูลหลัก!A$1:C$65536)</f>
        <v>ดีมาก</v>
      </c>
      <c r="P167" s="20"/>
      <c r="T167" s="31"/>
      <c r="U167" s="31"/>
    </row>
    <row r="168" spans="1:21" ht="20.25" customHeight="1">
      <c r="A168" s="20">
        <v>5</v>
      </c>
      <c r="B168" s="23" t="s">
        <v>651</v>
      </c>
      <c r="C168" s="88" t="s">
        <v>734</v>
      </c>
      <c r="D168" s="23" t="s">
        <v>8</v>
      </c>
      <c r="E168" s="20" t="s">
        <v>9</v>
      </c>
      <c r="F168" s="20">
        <v>376</v>
      </c>
      <c r="G168" s="25">
        <v>13800</v>
      </c>
      <c r="H168" s="26">
        <v>93</v>
      </c>
      <c r="I168" s="27">
        <v>0</v>
      </c>
      <c r="J168" s="28">
        <f t="shared" si="24"/>
        <v>0</v>
      </c>
      <c r="K168" s="29">
        <f t="shared" si="22"/>
        <v>0</v>
      </c>
      <c r="L168" s="29">
        <f>VLOOKUP(E168,[13]ข้อมูลหลัก!G$1:H$65536,2,FALSE)</f>
        <v>23970</v>
      </c>
      <c r="M168" s="29" t="e">
        <f>#REF!*4/100</f>
        <v>#REF!</v>
      </c>
      <c r="N168" s="29" t="e">
        <f t="shared" si="23"/>
        <v>#REF!</v>
      </c>
      <c r="O168" s="20" t="str">
        <f>LOOKUP(H168,[13]ข้อมูลหลัก!A$1:C$65536)</f>
        <v>ดีมาก</v>
      </c>
      <c r="P168" s="20"/>
      <c r="T168" s="31"/>
      <c r="U168" s="31"/>
    </row>
    <row r="169" spans="1:21" ht="20.25" customHeight="1">
      <c r="A169" s="20">
        <v>6</v>
      </c>
      <c r="B169" s="23" t="s">
        <v>652</v>
      </c>
      <c r="C169" s="88" t="s">
        <v>753</v>
      </c>
      <c r="D169" s="23" t="s">
        <v>642</v>
      </c>
      <c r="E169" s="20" t="s">
        <v>9</v>
      </c>
      <c r="F169" s="20">
        <v>381</v>
      </c>
      <c r="G169" s="25">
        <v>13800</v>
      </c>
      <c r="H169" s="26">
        <v>93</v>
      </c>
      <c r="I169" s="27">
        <v>0</v>
      </c>
      <c r="J169" s="28">
        <f t="shared" si="24"/>
        <v>0</v>
      </c>
      <c r="K169" s="29">
        <f t="shared" si="22"/>
        <v>0</v>
      </c>
      <c r="L169" s="29">
        <f>VLOOKUP(E169,[13]ข้อมูลหลัก!G$1:H$65536,2,FALSE)</f>
        <v>23970</v>
      </c>
      <c r="M169" s="29" t="e">
        <f>#REF!*4/100</f>
        <v>#REF!</v>
      </c>
      <c r="N169" s="29" t="e">
        <f t="shared" si="23"/>
        <v>#REF!</v>
      </c>
      <c r="O169" s="20" t="str">
        <f>LOOKUP(H169,[13]ข้อมูลหลัก!A$1:C$65536)</f>
        <v>ดีมาก</v>
      </c>
      <c r="P169" s="20"/>
      <c r="T169" s="31"/>
      <c r="U169" s="31"/>
    </row>
    <row r="170" spans="1:21" ht="20.25" customHeight="1">
      <c r="A170" s="20">
        <v>7</v>
      </c>
      <c r="B170" s="48" t="s">
        <v>653</v>
      </c>
      <c r="C170" s="88" t="s">
        <v>733</v>
      </c>
      <c r="D170" s="23" t="s">
        <v>642</v>
      </c>
      <c r="E170" s="20" t="s">
        <v>9</v>
      </c>
      <c r="F170" s="20">
        <v>382</v>
      </c>
      <c r="G170" s="25">
        <v>13800</v>
      </c>
      <c r="H170" s="26">
        <v>93</v>
      </c>
      <c r="I170" s="27">
        <v>0</v>
      </c>
      <c r="J170" s="28">
        <f t="shared" si="24"/>
        <v>0</v>
      </c>
      <c r="K170" s="29">
        <f t="shared" si="22"/>
        <v>0</v>
      </c>
      <c r="L170" s="29">
        <f>VLOOKUP(E170,[13]ข้อมูลหลัก!G$1:H$65536,2,FALSE)</f>
        <v>23970</v>
      </c>
      <c r="M170" s="29" t="e">
        <f>#REF!*4/100</f>
        <v>#REF!</v>
      </c>
      <c r="N170" s="29" t="e">
        <f t="shared" si="23"/>
        <v>#REF!</v>
      </c>
      <c r="O170" s="20" t="str">
        <f>LOOKUP(H170,[13]ข้อมูลหลัก!A$1:C$65536)</f>
        <v>ดีมาก</v>
      </c>
      <c r="P170" s="20"/>
      <c r="T170" s="31"/>
      <c r="U170" s="31"/>
    </row>
    <row r="171" spans="1:21" ht="20.25" customHeight="1">
      <c r="A171" s="49">
        <v>8</v>
      </c>
      <c r="B171" s="101" t="s">
        <v>654</v>
      </c>
      <c r="C171" s="102" t="s">
        <v>754</v>
      </c>
      <c r="D171" s="71" t="s">
        <v>643</v>
      </c>
      <c r="E171" s="49" t="s">
        <v>9</v>
      </c>
      <c r="F171" s="49">
        <v>389</v>
      </c>
      <c r="G171" s="54">
        <v>11280</v>
      </c>
      <c r="H171" s="55">
        <v>93</v>
      </c>
      <c r="I171" s="56">
        <v>0</v>
      </c>
      <c r="J171" s="57">
        <f t="shared" si="24"/>
        <v>0</v>
      </c>
      <c r="K171" s="58">
        <f t="shared" si="22"/>
        <v>0</v>
      </c>
      <c r="L171" s="58">
        <f>VLOOKUP(E171,[13]ข้อมูลหลัก!G$1:H$65536,2,FALSE)</f>
        <v>23970</v>
      </c>
      <c r="M171" s="58" t="e">
        <f>#REF!*4/100</f>
        <v>#REF!</v>
      </c>
      <c r="N171" s="58" t="e">
        <f t="shared" si="23"/>
        <v>#REF!</v>
      </c>
      <c r="O171" s="49" t="str">
        <f>LOOKUP(H171,[13]ข้อมูลหลัก!A$1:C$65536)</f>
        <v>ดีมาก</v>
      </c>
      <c r="P171" s="103"/>
      <c r="Q171" s="72"/>
      <c r="T171" s="31"/>
      <c r="U171" s="31"/>
    </row>
    <row r="172" spans="1:21" ht="20.25" customHeight="1">
      <c r="A172" s="20">
        <v>9</v>
      </c>
      <c r="B172" s="23" t="s">
        <v>655</v>
      </c>
      <c r="C172" s="88" t="s">
        <v>755</v>
      </c>
      <c r="D172" s="45" t="s">
        <v>643</v>
      </c>
      <c r="E172" s="20" t="s">
        <v>9</v>
      </c>
      <c r="F172" s="20">
        <v>390</v>
      </c>
      <c r="G172" s="25">
        <v>11280</v>
      </c>
      <c r="H172" s="26">
        <v>93</v>
      </c>
      <c r="I172" s="27">
        <v>0</v>
      </c>
      <c r="J172" s="28">
        <f t="shared" si="24"/>
        <v>0</v>
      </c>
      <c r="K172" s="29">
        <f t="shared" si="22"/>
        <v>0</v>
      </c>
      <c r="L172" s="29">
        <f>VLOOKUP(E172,[13]ข้อมูลหลัก!G$1:H$65536,2,FALSE)</f>
        <v>23970</v>
      </c>
      <c r="M172" s="29" t="e">
        <f>#REF!*4/100</f>
        <v>#REF!</v>
      </c>
      <c r="N172" s="29" t="e">
        <f t="shared" si="23"/>
        <v>#REF!</v>
      </c>
      <c r="O172" s="20" t="str">
        <f>LOOKUP(H172,[13]ข้อมูลหลัก!A$1:C$65536)</f>
        <v>ดีมาก</v>
      </c>
      <c r="P172" s="69"/>
      <c r="Q172" s="72"/>
      <c r="T172" s="31"/>
      <c r="U172" s="31"/>
    </row>
    <row r="173" spans="1:21" ht="20.25" customHeight="1">
      <c r="A173" s="20">
        <v>10</v>
      </c>
      <c r="B173" s="21" t="s">
        <v>143</v>
      </c>
      <c r="C173" s="22" t="s">
        <v>472</v>
      </c>
      <c r="D173" s="21" t="s">
        <v>8</v>
      </c>
      <c r="E173" s="24" t="s">
        <v>9</v>
      </c>
      <c r="F173" s="24">
        <v>394</v>
      </c>
      <c r="G173" s="25">
        <v>14640</v>
      </c>
      <c r="H173" s="26">
        <v>95.4</v>
      </c>
      <c r="I173" s="32">
        <v>0.06</v>
      </c>
      <c r="J173" s="28">
        <f>I173*G173</f>
        <v>878.4</v>
      </c>
      <c r="K173" s="29">
        <f t="shared" si="22"/>
        <v>880</v>
      </c>
      <c r="L173" s="29">
        <f>VLOOKUP(E173,[16]ข้อมูลหลัก!G$1:H$65536,2,FALSE)</f>
        <v>23970</v>
      </c>
      <c r="M173" s="29" t="e">
        <f>#REF!*4/100</f>
        <v>#REF!</v>
      </c>
      <c r="N173" s="29" t="e">
        <f t="shared" si="23"/>
        <v>#REF!</v>
      </c>
      <c r="O173" s="20" t="str">
        <f>LOOKUP(H173,[16]ข้อมูลหลัก!A$1:C$65536)</f>
        <v>ดีเด่น</v>
      </c>
      <c r="P173" s="30"/>
      <c r="T173" s="31" t="s">
        <v>467</v>
      </c>
      <c r="U173" s="31" t="s">
        <v>468</v>
      </c>
    </row>
    <row r="174" spans="1:21" ht="20.25" customHeight="1">
      <c r="A174" s="20">
        <v>11</v>
      </c>
      <c r="B174" s="23" t="s">
        <v>656</v>
      </c>
      <c r="C174" s="46" t="s">
        <v>727</v>
      </c>
      <c r="D174" s="23" t="s">
        <v>19</v>
      </c>
      <c r="E174" s="20" t="s">
        <v>12</v>
      </c>
      <c r="F174" s="20">
        <v>619</v>
      </c>
      <c r="G174" s="104">
        <v>13800</v>
      </c>
      <c r="H174" s="26">
        <v>94</v>
      </c>
      <c r="I174" s="32">
        <v>0</v>
      </c>
      <c r="J174" s="28">
        <f t="shared" ref="J174" si="25">I174*G174</f>
        <v>0</v>
      </c>
      <c r="K174" s="29">
        <f t="shared" si="22"/>
        <v>0</v>
      </c>
      <c r="L174" s="29">
        <f>VLOOKUP(E174,[13]ข้อมูลหลัก!G$1:H$65536,2,FALSE)</f>
        <v>19430</v>
      </c>
      <c r="M174" s="29" t="e">
        <f>#REF!*4/100</f>
        <v>#REF!</v>
      </c>
      <c r="N174" s="29" t="e">
        <f t="shared" si="23"/>
        <v>#REF!</v>
      </c>
      <c r="O174" s="20" t="str">
        <f>LOOKUP(H174,[13]ข้อมูลหลัก!A$1:C$65536)</f>
        <v>ดีมาก</v>
      </c>
      <c r="P174" s="20"/>
      <c r="T174" s="31"/>
      <c r="U174" s="31"/>
    </row>
    <row r="175" spans="1:21" ht="20.25" customHeight="1">
      <c r="A175" s="20">
        <v>12</v>
      </c>
      <c r="B175" s="21" t="s">
        <v>144</v>
      </c>
      <c r="C175" s="22" t="s">
        <v>474</v>
      </c>
      <c r="D175" s="21" t="s">
        <v>39</v>
      </c>
      <c r="E175" s="24" t="s">
        <v>12</v>
      </c>
      <c r="F175" s="24">
        <v>1133</v>
      </c>
      <c r="G175" s="25">
        <v>14090</v>
      </c>
      <c r="H175" s="26">
        <v>95.2</v>
      </c>
      <c r="I175" s="27">
        <v>0.06</v>
      </c>
      <c r="J175" s="28">
        <f>I175*G175</f>
        <v>845.4</v>
      </c>
      <c r="K175" s="29">
        <f t="shared" si="22"/>
        <v>850</v>
      </c>
      <c r="L175" s="29">
        <f>VLOOKUP(E175,[16]ข้อมูลหลัก!G$1:H$65536,2,FALSE)</f>
        <v>19430</v>
      </c>
      <c r="M175" s="29" t="e">
        <f>#REF!*4/100</f>
        <v>#REF!</v>
      </c>
      <c r="N175" s="29" t="e">
        <f t="shared" si="23"/>
        <v>#REF!</v>
      </c>
      <c r="O175" s="20" t="str">
        <f>LOOKUP(H175,[16]ข้อมูลหลัก!A$1:C$65536)</f>
        <v>ดีเด่น</v>
      </c>
      <c r="P175" s="30"/>
      <c r="T175" s="31" t="s">
        <v>469</v>
      </c>
      <c r="U175" s="31" t="s">
        <v>470</v>
      </c>
    </row>
    <row r="176" spans="1:21" ht="20.25" customHeight="1">
      <c r="A176" s="13"/>
      <c r="B176" s="13"/>
      <c r="C176" s="14"/>
      <c r="D176" s="15" t="s">
        <v>794</v>
      </c>
      <c r="E176" s="13"/>
      <c r="F176" s="13"/>
      <c r="G176" s="16"/>
      <c r="H176" s="13"/>
      <c r="I176" s="13"/>
      <c r="J176" s="17"/>
      <c r="K176" s="18"/>
      <c r="L176" s="13"/>
      <c r="M176" s="13"/>
      <c r="N176" s="13"/>
      <c r="O176" s="13"/>
      <c r="P176" s="13"/>
      <c r="T176" s="31" t="s">
        <v>471</v>
      </c>
      <c r="U176" s="31" t="s">
        <v>472</v>
      </c>
    </row>
    <row r="177" spans="1:21" ht="20.25" customHeight="1">
      <c r="A177" s="20">
        <v>1</v>
      </c>
      <c r="B177" s="21" t="s">
        <v>145</v>
      </c>
      <c r="C177" s="22" t="s">
        <v>476</v>
      </c>
      <c r="D177" s="21" t="s">
        <v>37</v>
      </c>
      <c r="E177" s="24" t="s">
        <v>12</v>
      </c>
      <c r="F177" s="80">
        <v>6</v>
      </c>
      <c r="G177" s="25">
        <v>11700</v>
      </c>
      <c r="H177" s="81">
        <v>92</v>
      </c>
      <c r="I177" s="27">
        <v>5.1499999999999997E-2</v>
      </c>
      <c r="J177" s="28">
        <f>G177*I177</f>
        <v>602.54999999999995</v>
      </c>
      <c r="K177" s="29">
        <f t="shared" ref="K177:K189" si="26">ROUNDUP(J177,-1)</f>
        <v>610</v>
      </c>
      <c r="L177" s="29">
        <f>VLOOKUP(E177,[17]ข้อมูลหลัก!G$1:H$65536,2,FALSE)</f>
        <v>19430</v>
      </c>
      <c r="M177" s="29" t="e">
        <f>#REF!*4/100</f>
        <v>#REF!</v>
      </c>
      <c r="N177" s="29" t="e">
        <f t="shared" si="23"/>
        <v>#REF!</v>
      </c>
      <c r="O177" s="20" t="str">
        <f>LOOKUP(H177,[17]ข้อมูลหลัก!A$1:C$65536)</f>
        <v>ดีมาก</v>
      </c>
      <c r="P177" s="30"/>
      <c r="T177" s="31" t="s">
        <v>473</v>
      </c>
      <c r="U177" s="31" t="s">
        <v>474</v>
      </c>
    </row>
    <row r="178" spans="1:21" ht="20.25" customHeight="1">
      <c r="A178" s="20">
        <v>2</v>
      </c>
      <c r="B178" s="21" t="s">
        <v>146</v>
      </c>
      <c r="C178" s="22" t="s">
        <v>478</v>
      </c>
      <c r="D178" s="21" t="s">
        <v>37</v>
      </c>
      <c r="E178" s="24" t="s">
        <v>12</v>
      </c>
      <c r="F178" s="80">
        <v>7</v>
      </c>
      <c r="G178" s="25">
        <v>11750</v>
      </c>
      <c r="H178" s="81">
        <v>99</v>
      </c>
      <c r="I178" s="27">
        <v>0.06</v>
      </c>
      <c r="J178" s="28">
        <f t="shared" ref="J178:J189" si="27">I178*G178</f>
        <v>705</v>
      </c>
      <c r="K178" s="29">
        <f t="shared" si="26"/>
        <v>710</v>
      </c>
      <c r="L178" s="29">
        <f>VLOOKUP(E178,[17]ข้อมูลหลัก!G$1:H$65536,2,FALSE)</f>
        <v>19430</v>
      </c>
      <c r="M178" s="29" t="e">
        <f>#REF!*4/100</f>
        <v>#REF!</v>
      </c>
      <c r="N178" s="29" t="e">
        <f t="shared" si="23"/>
        <v>#REF!</v>
      </c>
      <c r="O178" s="20" t="str">
        <f>LOOKUP(H178,[17]ข้อมูลหลัก!A$1:C$65536)</f>
        <v>ดีเด่น</v>
      </c>
      <c r="P178" s="30"/>
      <c r="Q178" s="105"/>
      <c r="R178" s="105"/>
    </row>
    <row r="179" spans="1:21" ht="20.25" customHeight="1">
      <c r="A179" s="20">
        <v>3</v>
      </c>
      <c r="B179" s="21" t="s">
        <v>147</v>
      </c>
      <c r="C179" s="22" t="s">
        <v>480</v>
      </c>
      <c r="D179" s="21" t="s">
        <v>37</v>
      </c>
      <c r="E179" s="24" t="s">
        <v>12</v>
      </c>
      <c r="F179" s="80">
        <v>8</v>
      </c>
      <c r="G179" s="25">
        <v>11730</v>
      </c>
      <c r="H179" s="81">
        <v>100</v>
      </c>
      <c r="I179" s="27">
        <v>0.06</v>
      </c>
      <c r="J179" s="28">
        <f t="shared" si="27"/>
        <v>703.8</v>
      </c>
      <c r="K179" s="29">
        <f t="shared" si="26"/>
        <v>710</v>
      </c>
      <c r="L179" s="29">
        <f>VLOOKUP(E179,[17]ข้อมูลหลัก!G$1:H$65536,2,FALSE)</f>
        <v>19430</v>
      </c>
      <c r="M179" s="29" t="e">
        <f>#REF!*4/100</f>
        <v>#REF!</v>
      </c>
      <c r="N179" s="29" t="e">
        <f t="shared" si="23"/>
        <v>#REF!</v>
      </c>
      <c r="O179" s="20" t="str">
        <f>LOOKUP(H179,[17]ข้อมูลหลัก!A$1:C$65536)</f>
        <v>ดีเด่น</v>
      </c>
      <c r="P179" s="30"/>
      <c r="R179" s="106"/>
      <c r="T179" s="31" t="s">
        <v>475</v>
      </c>
      <c r="U179" s="31" t="s">
        <v>476</v>
      </c>
    </row>
    <row r="180" spans="1:21" ht="20.25" customHeight="1">
      <c r="A180" s="20">
        <v>4</v>
      </c>
      <c r="B180" s="21" t="s">
        <v>805</v>
      </c>
      <c r="C180" s="22" t="s">
        <v>482</v>
      </c>
      <c r="D180" s="21" t="s">
        <v>37</v>
      </c>
      <c r="E180" s="24" t="s">
        <v>12</v>
      </c>
      <c r="F180" s="80">
        <v>9</v>
      </c>
      <c r="G180" s="25">
        <v>11750</v>
      </c>
      <c r="H180" s="81">
        <v>94</v>
      </c>
      <c r="I180" s="27">
        <v>5.1499999999999997E-2</v>
      </c>
      <c r="J180" s="28">
        <f t="shared" si="27"/>
        <v>605.125</v>
      </c>
      <c r="K180" s="29">
        <f t="shared" si="26"/>
        <v>610</v>
      </c>
      <c r="L180" s="29">
        <f>VLOOKUP(E180,[17]ข้อมูลหลัก!G$1:H$65536,2,FALSE)</f>
        <v>19430</v>
      </c>
      <c r="M180" s="29" t="e">
        <f>#REF!*4/100</f>
        <v>#REF!</v>
      </c>
      <c r="N180" s="29" t="e">
        <f t="shared" si="23"/>
        <v>#REF!</v>
      </c>
      <c r="O180" s="20" t="str">
        <f>LOOKUP(H180,[17]ข้อมูลหลัก!A$1:C$65536)</f>
        <v>ดีมาก</v>
      </c>
      <c r="P180" s="30"/>
      <c r="T180" s="31" t="s">
        <v>477</v>
      </c>
      <c r="U180" s="31" t="s">
        <v>478</v>
      </c>
    </row>
    <row r="181" spans="1:21" ht="20.25" customHeight="1">
      <c r="A181" s="20">
        <v>5</v>
      </c>
      <c r="B181" s="21" t="s">
        <v>148</v>
      </c>
      <c r="C181" s="22" t="s">
        <v>484</v>
      </c>
      <c r="D181" s="21" t="s">
        <v>37</v>
      </c>
      <c r="E181" s="24" t="s">
        <v>12</v>
      </c>
      <c r="F181" s="80">
        <v>10</v>
      </c>
      <c r="G181" s="25">
        <v>11730</v>
      </c>
      <c r="H181" s="81">
        <v>90</v>
      </c>
      <c r="I181" s="27">
        <v>5.1499999999999997E-2</v>
      </c>
      <c r="J181" s="28">
        <f t="shared" si="27"/>
        <v>604.09499999999991</v>
      </c>
      <c r="K181" s="29">
        <f t="shared" si="26"/>
        <v>610</v>
      </c>
      <c r="L181" s="29">
        <f>VLOOKUP(E181,[17]ข้อมูลหลัก!G$1:H$65536,2,FALSE)</f>
        <v>19430</v>
      </c>
      <c r="M181" s="29" t="e">
        <f>#REF!*4/100</f>
        <v>#REF!</v>
      </c>
      <c r="N181" s="29" t="e">
        <f t="shared" si="23"/>
        <v>#REF!</v>
      </c>
      <c r="O181" s="20" t="str">
        <f>LOOKUP(H181,[17]ข้อมูลหลัก!A$1:C$65536)</f>
        <v>ดีมาก</v>
      </c>
      <c r="P181" s="30"/>
      <c r="T181" s="31" t="s">
        <v>479</v>
      </c>
      <c r="U181" s="31" t="s">
        <v>480</v>
      </c>
    </row>
    <row r="182" spans="1:21" ht="20.25" customHeight="1">
      <c r="A182" s="20">
        <v>6</v>
      </c>
      <c r="B182" s="21" t="s">
        <v>149</v>
      </c>
      <c r="C182" s="22" t="s">
        <v>486</v>
      </c>
      <c r="D182" s="21" t="s">
        <v>37</v>
      </c>
      <c r="E182" s="24" t="s">
        <v>12</v>
      </c>
      <c r="F182" s="80">
        <v>11</v>
      </c>
      <c r="G182" s="25">
        <v>11670</v>
      </c>
      <c r="H182" s="81">
        <v>89</v>
      </c>
      <c r="I182" s="27">
        <v>5.1499999999999997E-2</v>
      </c>
      <c r="J182" s="28">
        <f t="shared" si="27"/>
        <v>601.005</v>
      </c>
      <c r="K182" s="29">
        <f t="shared" si="26"/>
        <v>610</v>
      </c>
      <c r="L182" s="29">
        <f>VLOOKUP(E182,[17]ข้อมูลหลัก!G$1:H$65536,2,FALSE)</f>
        <v>19430</v>
      </c>
      <c r="M182" s="29" t="e">
        <f>#REF!*4/100</f>
        <v>#REF!</v>
      </c>
      <c r="N182" s="29" t="e">
        <f t="shared" si="23"/>
        <v>#REF!</v>
      </c>
      <c r="O182" s="20" t="str">
        <f>LOOKUP(H182,[17]ข้อมูลหลัก!A$1:C$65536)</f>
        <v>ดีมาก</v>
      </c>
      <c r="P182" s="30"/>
      <c r="Q182" s="106"/>
      <c r="T182" s="31" t="s">
        <v>481</v>
      </c>
      <c r="U182" s="31" t="s">
        <v>482</v>
      </c>
    </row>
    <row r="183" spans="1:21" ht="20.25" customHeight="1">
      <c r="A183" s="20">
        <v>7</v>
      </c>
      <c r="B183" s="21" t="s">
        <v>150</v>
      </c>
      <c r="C183" s="22" t="s">
        <v>488</v>
      </c>
      <c r="D183" s="21" t="s">
        <v>19</v>
      </c>
      <c r="E183" s="24" t="s">
        <v>12</v>
      </c>
      <c r="F183" s="24">
        <v>92</v>
      </c>
      <c r="G183" s="25">
        <v>14620</v>
      </c>
      <c r="H183" s="26">
        <v>95</v>
      </c>
      <c r="I183" s="27">
        <v>0.06</v>
      </c>
      <c r="J183" s="28">
        <f t="shared" si="27"/>
        <v>877.19999999999993</v>
      </c>
      <c r="K183" s="29">
        <f t="shared" si="26"/>
        <v>880</v>
      </c>
      <c r="L183" s="29">
        <f>VLOOKUP(E183,[17]ข้อมูลหลัก!G$1:H$65536,2,FALSE)</f>
        <v>19430</v>
      </c>
      <c r="M183" s="29" t="e">
        <f>#REF!*4/100</f>
        <v>#REF!</v>
      </c>
      <c r="N183" s="29" t="e">
        <f t="shared" si="23"/>
        <v>#REF!</v>
      </c>
      <c r="O183" s="20" t="str">
        <f>LOOKUP(H183,[17]ข้อมูลหลัก!A$1:C$65536)</f>
        <v>ดีเด่น</v>
      </c>
      <c r="P183" s="30"/>
      <c r="Q183" s="106"/>
      <c r="T183" s="31" t="s">
        <v>483</v>
      </c>
      <c r="U183" s="31" t="s">
        <v>484</v>
      </c>
    </row>
    <row r="184" spans="1:21" ht="20.25" customHeight="1">
      <c r="A184" s="20">
        <v>8</v>
      </c>
      <c r="B184" s="21" t="s">
        <v>151</v>
      </c>
      <c r="C184" s="22" t="s">
        <v>490</v>
      </c>
      <c r="D184" s="21" t="s">
        <v>19</v>
      </c>
      <c r="E184" s="24" t="s">
        <v>12</v>
      </c>
      <c r="F184" s="24">
        <v>118</v>
      </c>
      <c r="G184" s="25">
        <v>15330</v>
      </c>
      <c r="H184" s="26">
        <v>98</v>
      </c>
      <c r="I184" s="27">
        <v>0.06</v>
      </c>
      <c r="J184" s="28">
        <f t="shared" si="27"/>
        <v>919.8</v>
      </c>
      <c r="K184" s="29">
        <f t="shared" si="26"/>
        <v>920</v>
      </c>
      <c r="L184" s="29">
        <f>VLOOKUP(E184,[17]ข้อมูลหลัก!G$1:H$65536,2,FALSE)</f>
        <v>19430</v>
      </c>
      <c r="M184" s="29" t="e">
        <f>#REF!*4/100</f>
        <v>#REF!</v>
      </c>
      <c r="N184" s="29" t="e">
        <f t="shared" si="23"/>
        <v>#REF!</v>
      </c>
      <c r="O184" s="20" t="str">
        <f>LOOKUP(H184,[17]ข้อมูลหลัก!A$1:C$65536)</f>
        <v>ดีเด่น</v>
      </c>
      <c r="P184" s="30"/>
      <c r="T184" s="31" t="s">
        <v>485</v>
      </c>
      <c r="U184" s="31" t="s">
        <v>486</v>
      </c>
    </row>
    <row r="185" spans="1:21" ht="20.25" customHeight="1">
      <c r="A185" s="20">
        <v>9</v>
      </c>
      <c r="B185" s="21" t="s">
        <v>152</v>
      </c>
      <c r="C185" s="22" t="s">
        <v>496</v>
      </c>
      <c r="D185" s="21" t="s">
        <v>77</v>
      </c>
      <c r="E185" s="24" t="s">
        <v>12</v>
      </c>
      <c r="F185" s="24">
        <v>157</v>
      </c>
      <c r="G185" s="25">
        <v>15330</v>
      </c>
      <c r="H185" s="26">
        <v>97</v>
      </c>
      <c r="I185" s="27">
        <v>0.06</v>
      </c>
      <c r="J185" s="28">
        <f t="shared" si="27"/>
        <v>919.8</v>
      </c>
      <c r="K185" s="29">
        <f t="shared" si="26"/>
        <v>920</v>
      </c>
      <c r="L185" s="29">
        <f>VLOOKUP(E185,[17]ข้อมูลหลัก!G$1:H$65536,2,FALSE)</f>
        <v>19430</v>
      </c>
      <c r="M185" s="29" t="e">
        <f>#REF!*4/100</f>
        <v>#REF!</v>
      </c>
      <c r="N185" s="29" t="e">
        <f t="shared" si="23"/>
        <v>#REF!</v>
      </c>
      <c r="O185" s="20" t="str">
        <f>LOOKUP(H185,[17]ข้อมูลหลัก!A$1:C$65536)</f>
        <v>ดีเด่น</v>
      </c>
      <c r="P185" s="30"/>
      <c r="T185" s="31" t="s">
        <v>487</v>
      </c>
      <c r="U185" s="31" t="s">
        <v>488</v>
      </c>
    </row>
    <row r="186" spans="1:21" ht="20.25" customHeight="1">
      <c r="A186" s="20">
        <v>10</v>
      </c>
      <c r="B186" s="21" t="s">
        <v>153</v>
      </c>
      <c r="C186" s="22" t="s">
        <v>498</v>
      </c>
      <c r="D186" s="21" t="s">
        <v>77</v>
      </c>
      <c r="E186" s="24" t="s">
        <v>12</v>
      </c>
      <c r="F186" s="24">
        <v>165</v>
      </c>
      <c r="G186" s="25">
        <v>15330</v>
      </c>
      <c r="H186" s="26">
        <v>87</v>
      </c>
      <c r="I186" s="27">
        <v>5.1499999999999997E-2</v>
      </c>
      <c r="J186" s="28">
        <f t="shared" si="27"/>
        <v>789.495</v>
      </c>
      <c r="K186" s="29">
        <f t="shared" si="26"/>
        <v>790</v>
      </c>
      <c r="L186" s="29">
        <f>VLOOKUP(E186,[17]ข้อมูลหลัก!G$1:H$65536,2,FALSE)</f>
        <v>19430</v>
      </c>
      <c r="M186" s="29" t="e">
        <f>#REF!*4/100</f>
        <v>#REF!</v>
      </c>
      <c r="N186" s="29" t="e">
        <f t="shared" si="23"/>
        <v>#REF!</v>
      </c>
      <c r="O186" s="20" t="str">
        <f>LOOKUP(H186,[17]ข้อมูลหลัก!A$1:C$65536)</f>
        <v>ดีมาก</v>
      </c>
      <c r="P186" s="30"/>
      <c r="T186" s="31" t="s">
        <v>489</v>
      </c>
      <c r="U186" s="31" t="s">
        <v>490</v>
      </c>
    </row>
    <row r="187" spans="1:21" ht="20.25" customHeight="1">
      <c r="A187" s="20">
        <v>11</v>
      </c>
      <c r="B187" s="21" t="s">
        <v>154</v>
      </c>
      <c r="C187" s="22" t="s">
        <v>500</v>
      </c>
      <c r="D187" s="21" t="s">
        <v>77</v>
      </c>
      <c r="E187" s="24" t="s">
        <v>12</v>
      </c>
      <c r="F187" s="24">
        <v>173</v>
      </c>
      <c r="G187" s="25">
        <v>15240</v>
      </c>
      <c r="H187" s="26">
        <v>96</v>
      </c>
      <c r="I187" s="27">
        <v>0.06</v>
      </c>
      <c r="J187" s="28">
        <f t="shared" si="27"/>
        <v>914.4</v>
      </c>
      <c r="K187" s="29">
        <f t="shared" si="26"/>
        <v>920</v>
      </c>
      <c r="L187" s="29">
        <f>VLOOKUP(E187,[17]ข้อมูลหลัก!G$1:H$65536,2,FALSE)</f>
        <v>19430</v>
      </c>
      <c r="M187" s="29" t="e">
        <f>#REF!*4/100</f>
        <v>#REF!</v>
      </c>
      <c r="N187" s="29" t="e">
        <f t="shared" si="23"/>
        <v>#REF!</v>
      </c>
      <c r="O187" s="20" t="str">
        <f>LOOKUP(H187,[17]ข้อมูลหลัก!A$1:C$65536)</f>
        <v>ดีเด่น</v>
      </c>
      <c r="P187" s="30"/>
      <c r="T187" s="31" t="s">
        <v>495</v>
      </c>
      <c r="U187" s="31" t="s">
        <v>496</v>
      </c>
    </row>
    <row r="188" spans="1:21" ht="20.25" customHeight="1">
      <c r="A188" s="20">
        <v>12</v>
      </c>
      <c r="B188" s="21" t="s">
        <v>620</v>
      </c>
      <c r="C188" s="22" t="s">
        <v>502</v>
      </c>
      <c r="D188" s="21" t="s">
        <v>82</v>
      </c>
      <c r="E188" s="24" t="s">
        <v>14</v>
      </c>
      <c r="F188" s="24">
        <v>431</v>
      </c>
      <c r="G188" s="25">
        <v>19340</v>
      </c>
      <c r="H188" s="26">
        <v>85</v>
      </c>
      <c r="I188" s="27">
        <v>4.4999999999999998E-2</v>
      </c>
      <c r="J188" s="28">
        <f t="shared" si="27"/>
        <v>870.3</v>
      </c>
      <c r="K188" s="29">
        <f t="shared" si="26"/>
        <v>880</v>
      </c>
      <c r="L188" s="29">
        <f>VLOOKUP(E188,[17]ข้อมูลหลัก!G$1:H$65536,2,FALSE)</f>
        <v>33360</v>
      </c>
      <c r="M188" s="29" t="e">
        <f>#REF!*4/100</f>
        <v>#REF!</v>
      </c>
      <c r="N188" s="29" t="e">
        <f t="shared" si="23"/>
        <v>#REF!</v>
      </c>
      <c r="O188" s="20" t="str">
        <f>LOOKUP(H188,[17]ข้อมูลหลัก!A$1:C$65536)</f>
        <v>ดีมาก</v>
      </c>
      <c r="P188" s="30"/>
      <c r="T188" s="31" t="s">
        <v>497</v>
      </c>
      <c r="U188" s="31" t="s">
        <v>498</v>
      </c>
    </row>
    <row r="189" spans="1:21" ht="20.25" customHeight="1">
      <c r="A189" s="20">
        <v>13</v>
      </c>
      <c r="B189" s="23" t="s">
        <v>657</v>
      </c>
      <c r="C189" s="88" t="s">
        <v>756</v>
      </c>
      <c r="D189" s="21" t="s">
        <v>8</v>
      </c>
      <c r="E189" s="20" t="s">
        <v>9</v>
      </c>
      <c r="F189" s="20">
        <v>437</v>
      </c>
      <c r="G189" s="107">
        <v>13800</v>
      </c>
      <c r="H189" s="26">
        <v>83</v>
      </c>
      <c r="I189" s="27">
        <v>0</v>
      </c>
      <c r="J189" s="28">
        <f t="shared" si="27"/>
        <v>0</v>
      </c>
      <c r="K189" s="29">
        <f t="shared" si="26"/>
        <v>0</v>
      </c>
      <c r="L189" s="29">
        <f>VLOOKUP(E189,[13]ข้อมูลหลัก!G$1:H$65536,2,FALSE)</f>
        <v>23970</v>
      </c>
      <c r="M189" s="29" t="e">
        <f>#REF!*4/100</f>
        <v>#REF!</v>
      </c>
      <c r="N189" s="29" t="e">
        <f t="shared" si="23"/>
        <v>#REF!</v>
      </c>
      <c r="O189" s="20" t="str">
        <f>LOOKUP(H189,[13]ข้อมูลหลัก!A$1:C$65536)</f>
        <v>ดี</v>
      </c>
      <c r="P189" s="20"/>
      <c r="T189" s="31"/>
      <c r="U189" s="31"/>
    </row>
    <row r="190" spans="1:21" ht="20.25" customHeight="1">
      <c r="A190" s="20">
        <v>14</v>
      </c>
      <c r="B190" s="42" t="s">
        <v>45</v>
      </c>
      <c r="C190" s="22" t="s">
        <v>292</v>
      </c>
      <c r="D190" s="42" t="s">
        <v>8</v>
      </c>
      <c r="E190" s="38" t="s">
        <v>9</v>
      </c>
      <c r="F190" s="39">
        <v>226</v>
      </c>
      <c r="G190" s="107">
        <v>13800</v>
      </c>
      <c r="H190" s="26">
        <v>83</v>
      </c>
      <c r="I190" s="27">
        <v>0</v>
      </c>
      <c r="J190" s="28">
        <f>I190*G190</f>
        <v>0</v>
      </c>
      <c r="K190" s="29">
        <f>ROUNDUP(J190,-1)</f>
        <v>0</v>
      </c>
      <c r="L190" s="29">
        <f>VLOOKUP(E190,[4]ข้อมูลหลัก!G$1:H$65536,2,FALSE)</f>
        <v>23970</v>
      </c>
      <c r="M190" s="29" t="e">
        <f>#REF!*4/100</f>
        <v>#REF!</v>
      </c>
      <c r="N190" s="29" t="e">
        <f t="shared" si="23"/>
        <v>#REF!</v>
      </c>
      <c r="O190" s="20" t="str">
        <f>LOOKUP(H190,[4]ข้อมูลหลัก!A$1:C$65536)</f>
        <v>ดี</v>
      </c>
      <c r="P190" s="20"/>
      <c r="T190" s="31"/>
      <c r="U190" s="31"/>
    </row>
    <row r="191" spans="1:21" ht="20.25" customHeight="1">
      <c r="A191" s="20">
        <v>15</v>
      </c>
      <c r="B191" s="23" t="s">
        <v>117</v>
      </c>
      <c r="C191" s="22" t="s">
        <v>407</v>
      </c>
      <c r="D191" s="45" t="s">
        <v>642</v>
      </c>
      <c r="E191" s="20" t="s">
        <v>9</v>
      </c>
      <c r="F191" s="20">
        <v>443</v>
      </c>
      <c r="G191" s="107">
        <v>13800</v>
      </c>
      <c r="H191" s="26">
        <v>83</v>
      </c>
      <c r="I191" s="27">
        <v>0</v>
      </c>
      <c r="J191" s="28">
        <f t="shared" ref="J191:J193" si="28">I191*G191</f>
        <v>0</v>
      </c>
      <c r="K191" s="29">
        <f t="shared" ref="K191:K193" si="29">ROUNDUP(J191,-1)</f>
        <v>0</v>
      </c>
      <c r="L191" s="29">
        <f>VLOOKUP(E191,[13]ข้อมูลหลัก!G$1:H$65536,2,FALSE)</f>
        <v>23970</v>
      </c>
      <c r="M191" s="29" t="e">
        <f>#REF!*4/100</f>
        <v>#REF!</v>
      </c>
      <c r="N191" s="29" t="e">
        <f t="shared" si="23"/>
        <v>#REF!</v>
      </c>
      <c r="O191" s="20" t="str">
        <f>LOOKUP(H191,[13]ข้อมูลหลัก!A$1:C$65536)</f>
        <v>ดี</v>
      </c>
      <c r="P191" s="20"/>
      <c r="T191" s="31"/>
      <c r="U191" s="31"/>
    </row>
    <row r="192" spans="1:21" ht="20.25" customHeight="1">
      <c r="A192" s="20">
        <v>16</v>
      </c>
      <c r="B192" s="23" t="s">
        <v>658</v>
      </c>
      <c r="C192" s="88" t="s">
        <v>757</v>
      </c>
      <c r="D192" s="45" t="s">
        <v>643</v>
      </c>
      <c r="E192" s="20" t="s">
        <v>9</v>
      </c>
      <c r="F192" s="20">
        <v>451</v>
      </c>
      <c r="G192" s="47">
        <v>11280</v>
      </c>
      <c r="H192" s="26">
        <v>83</v>
      </c>
      <c r="I192" s="27">
        <v>0</v>
      </c>
      <c r="J192" s="28">
        <f t="shared" si="28"/>
        <v>0</v>
      </c>
      <c r="K192" s="29">
        <f t="shared" si="29"/>
        <v>0</v>
      </c>
      <c r="L192" s="29">
        <f>VLOOKUP(E192,[13]ข้อมูลหลัก!G$1:H$65536,2,FALSE)</f>
        <v>23970</v>
      </c>
      <c r="M192" s="29" t="e">
        <f>#REF!*4/100</f>
        <v>#REF!</v>
      </c>
      <c r="N192" s="29" t="e">
        <f t="shared" si="23"/>
        <v>#REF!</v>
      </c>
      <c r="O192" s="20" t="str">
        <f>LOOKUP(H192,[13]ข้อมูลหลัก!A$1:C$65536)</f>
        <v>ดี</v>
      </c>
      <c r="P192" s="20"/>
      <c r="T192" s="31"/>
      <c r="U192" s="31"/>
    </row>
    <row r="193" spans="1:21" ht="20.25" customHeight="1">
      <c r="A193" s="20">
        <v>17</v>
      </c>
      <c r="B193" s="23" t="s">
        <v>118</v>
      </c>
      <c r="C193" s="22" t="s">
        <v>409</v>
      </c>
      <c r="D193" s="45" t="s">
        <v>643</v>
      </c>
      <c r="E193" s="20" t="s">
        <v>9</v>
      </c>
      <c r="F193" s="20">
        <v>452</v>
      </c>
      <c r="G193" s="47">
        <v>11280</v>
      </c>
      <c r="H193" s="26">
        <v>83</v>
      </c>
      <c r="I193" s="27">
        <v>0</v>
      </c>
      <c r="J193" s="28">
        <f t="shared" si="28"/>
        <v>0</v>
      </c>
      <c r="K193" s="29">
        <f t="shared" si="29"/>
        <v>0</v>
      </c>
      <c r="L193" s="29">
        <f>VLOOKUP(E193,[13]ข้อมูลหลัก!G$1:H$65536,2,FALSE)</f>
        <v>23970</v>
      </c>
      <c r="M193" s="29" t="e">
        <f>#REF!*4/100</f>
        <v>#REF!</v>
      </c>
      <c r="N193" s="29" t="e">
        <f t="shared" si="23"/>
        <v>#REF!</v>
      </c>
      <c r="O193" s="20" t="str">
        <f>LOOKUP(H193,[13]ข้อมูลหลัก!A$1:C$65536)</f>
        <v>ดี</v>
      </c>
      <c r="P193" s="20"/>
      <c r="T193" s="31"/>
      <c r="U193" s="31"/>
    </row>
    <row r="194" spans="1:21" ht="20.25" customHeight="1">
      <c r="A194" s="13"/>
      <c r="B194" s="13"/>
      <c r="C194" s="14"/>
      <c r="D194" s="15" t="s">
        <v>795</v>
      </c>
      <c r="E194" s="13"/>
      <c r="F194" s="13"/>
      <c r="G194" s="16"/>
      <c r="H194" s="13"/>
      <c r="I194" s="13"/>
      <c r="J194" s="17"/>
      <c r="K194" s="18"/>
      <c r="L194" s="13"/>
      <c r="M194" s="13"/>
      <c r="N194" s="13"/>
      <c r="O194" s="13"/>
      <c r="P194" s="13"/>
      <c r="T194" s="31" t="s">
        <v>499</v>
      </c>
      <c r="U194" s="31" t="s">
        <v>500</v>
      </c>
    </row>
    <row r="195" spans="1:21" ht="20.25" customHeight="1">
      <c r="A195" s="20">
        <v>1</v>
      </c>
      <c r="B195" s="21" t="s">
        <v>155</v>
      </c>
      <c r="C195" s="22" t="s">
        <v>504</v>
      </c>
      <c r="D195" s="21" t="s">
        <v>37</v>
      </c>
      <c r="E195" s="24" t="s">
        <v>12</v>
      </c>
      <c r="F195" s="24">
        <v>12</v>
      </c>
      <c r="G195" s="25">
        <v>11650</v>
      </c>
      <c r="H195" s="26">
        <v>93.5</v>
      </c>
      <c r="I195" s="27">
        <v>4.8500000000000001E-2</v>
      </c>
      <c r="J195" s="28">
        <f>G195*I195</f>
        <v>565.02499999999998</v>
      </c>
      <c r="K195" s="29">
        <f t="shared" ref="K195:K211" si="30">ROUNDUP(J195,-1)</f>
        <v>570</v>
      </c>
      <c r="L195" s="29">
        <f>VLOOKUP(E195,[18]ข้อมูลหลัก!G$1:H$65536,2,FALSE)</f>
        <v>19430</v>
      </c>
      <c r="M195" s="29" t="e">
        <f>#REF!*4/100</f>
        <v>#REF!</v>
      </c>
      <c r="N195" s="29" t="e">
        <f t="shared" si="23"/>
        <v>#REF!</v>
      </c>
      <c r="O195" s="20" t="str">
        <f>LOOKUP(H195,[18]ข้อมูลหลัก!A$1:C$65536)</f>
        <v>ดีมาก</v>
      </c>
      <c r="P195" s="30"/>
      <c r="T195" s="31" t="s">
        <v>501</v>
      </c>
      <c r="U195" s="31" t="s">
        <v>502</v>
      </c>
    </row>
    <row r="196" spans="1:21" ht="20.25" customHeight="1">
      <c r="A196" s="20">
        <v>2</v>
      </c>
      <c r="B196" s="21" t="s">
        <v>156</v>
      </c>
      <c r="C196" s="22" t="s">
        <v>506</v>
      </c>
      <c r="D196" s="21" t="s">
        <v>37</v>
      </c>
      <c r="E196" s="24" t="s">
        <v>12</v>
      </c>
      <c r="F196" s="24">
        <v>13</v>
      </c>
      <c r="G196" s="25">
        <v>11610</v>
      </c>
      <c r="H196" s="26">
        <v>93.5</v>
      </c>
      <c r="I196" s="27">
        <v>4.8500000000000001E-2</v>
      </c>
      <c r="J196" s="28">
        <f t="shared" ref="J196:J211" si="31">I196*G196</f>
        <v>563.08500000000004</v>
      </c>
      <c r="K196" s="29">
        <f t="shared" si="30"/>
        <v>570</v>
      </c>
      <c r="L196" s="29">
        <f>VLOOKUP(E196,[18]ข้อมูลหลัก!G$1:H$65536,2,FALSE)</f>
        <v>19430</v>
      </c>
      <c r="M196" s="29" t="e">
        <f>#REF!*4/100</f>
        <v>#REF!</v>
      </c>
      <c r="N196" s="29" t="e">
        <f t="shared" si="23"/>
        <v>#REF!</v>
      </c>
      <c r="O196" s="20" t="str">
        <f>LOOKUP(H196,[18]ข้อมูลหลัก!A$1:C$65536)</f>
        <v>ดีมาก</v>
      </c>
      <c r="P196" s="30"/>
      <c r="Q196" s="19"/>
      <c r="R196" s="19"/>
    </row>
    <row r="197" spans="1:21" ht="20.25" customHeight="1">
      <c r="A197" s="20">
        <v>3</v>
      </c>
      <c r="B197" s="21" t="s">
        <v>157</v>
      </c>
      <c r="C197" s="22" t="s">
        <v>508</v>
      </c>
      <c r="D197" s="21" t="s">
        <v>37</v>
      </c>
      <c r="E197" s="24" t="s">
        <v>12</v>
      </c>
      <c r="F197" s="24">
        <v>14</v>
      </c>
      <c r="G197" s="25">
        <v>11710</v>
      </c>
      <c r="H197" s="26">
        <v>93.5</v>
      </c>
      <c r="I197" s="27">
        <v>4.8500000000000001E-2</v>
      </c>
      <c r="J197" s="28">
        <f t="shared" si="31"/>
        <v>567.93500000000006</v>
      </c>
      <c r="K197" s="29">
        <f t="shared" si="30"/>
        <v>570</v>
      </c>
      <c r="L197" s="29">
        <f>VLOOKUP(E197,[18]ข้อมูลหลัก!G$1:H$65536,2,FALSE)</f>
        <v>19430</v>
      </c>
      <c r="M197" s="29" t="e">
        <f>#REF!*4/100</f>
        <v>#REF!</v>
      </c>
      <c r="N197" s="29" t="e">
        <f t="shared" si="23"/>
        <v>#REF!</v>
      </c>
      <c r="O197" s="20" t="str">
        <f>LOOKUP(H197,[18]ข้อมูลหลัก!A$1:C$65536)</f>
        <v>ดีมาก</v>
      </c>
      <c r="P197" s="30"/>
      <c r="T197" s="31" t="s">
        <v>503</v>
      </c>
      <c r="U197" s="31" t="s">
        <v>504</v>
      </c>
    </row>
    <row r="198" spans="1:21" ht="20.25" customHeight="1">
      <c r="A198" s="20">
        <v>4</v>
      </c>
      <c r="B198" s="21" t="s">
        <v>158</v>
      </c>
      <c r="C198" s="22" t="s">
        <v>510</v>
      </c>
      <c r="D198" s="21" t="s">
        <v>37</v>
      </c>
      <c r="E198" s="24" t="s">
        <v>12</v>
      </c>
      <c r="F198" s="24">
        <v>15</v>
      </c>
      <c r="G198" s="25">
        <v>11590</v>
      </c>
      <c r="H198" s="26">
        <v>97.55</v>
      </c>
      <c r="I198" s="27">
        <v>5.8500000000000003E-2</v>
      </c>
      <c r="J198" s="28">
        <f t="shared" si="31"/>
        <v>678.01499999999999</v>
      </c>
      <c r="K198" s="29">
        <f t="shared" si="30"/>
        <v>680</v>
      </c>
      <c r="L198" s="29">
        <f>VLOOKUP(E198,[18]ข้อมูลหลัก!G$1:H$65536,2,FALSE)</f>
        <v>19430</v>
      </c>
      <c r="M198" s="29" t="e">
        <f>#REF!*4/100</f>
        <v>#REF!</v>
      </c>
      <c r="N198" s="29" t="e">
        <f t="shared" si="23"/>
        <v>#REF!</v>
      </c>
      <c r="O198" s="20" t="str">
        <f>LOOKUP(H198,[18]ข้อมูลหลัก!A$1:C$65536)</f>
        <v>ดีเด่น</v>
      </c>
      <c r="P198" s="30"/>
      <c r="T198" s="31" t="s">
        <v>505</v>
      </c>
      <c r="U198" s="31" t="s">
        <v>506</v>
      </c>
    </row>
    <row r="199" spans="1:21" ht="20.25" customHeight="1">
      <c r="A199" s="20">
        <v>5</v>
      </c>
      <c r="B199" s="21" t="s">
        <v>159</v>
      </c>
      <c r="C199" s="22" t="s">
        <v>512</v>
      </c>
      <c r="D199" s="21" t="s">
        <v>37</v>
      </c>
      <c r="E199" s="24" t="s">
        <v>12</v>
      </c>
      <c r="F199" s="24">
        <v>16</v>
      </c>
      <c r="G199" s="25">
        <v>11620</v>
      </c>
      <c r="H199" s="26">
        <v>95.5</v>
      </c>
      <c r="I199" s="27">
        <v>5.0500000000000003E-2</v>
      </c>
      <c r="J199" s="28">
        <f t="shared" si="31"/>
        <v>586.81000000000006</v>
      </c>
      <c r="K199" s="29">
        <f t="shared" si="30"/>
        <v>590</v>
      </c>
      <c r="L199" s="29">
        <f>VLOOKUP(E199,[18]ข้อมูลหลัก!G$1:H$65536,2,FALSE)</f>
        <v>19430</v>
      </c>
      <c r="M199" s="29" t="e">
        <f>#REF!*4/100</f>
        <v>#REF!</v>
      </c>
      <c r="N199" s="29" t="e">
        <f t="shared" si="23"/>
        <v>#REF!</v>
      </c>
      <c r="O199" s="20" t="str">
        <f>LOOKUP(H199,[18]ข้อมูลหลัก!A$1:C$65536)</f>
        <v>ดีเด่น</v>
      </c>
      <c r="P199" s="30"/>
      <c r="T199" s="31" t="s">
        <v>507</v>
      </c>
      <c r="U199" s="31" t="s">
        <v>508</v>
      </c>
    </row>
    <row r="200" spans="1:21" ht="20.25" customHeight="1">
      <c r="A200" s="20">
        <v>6</v>
      </c>
      <c r="B200" s="21" t="s">
        <v>160</v>
      </c>
      <c r="C200" s="22" t="s">
        <v>514</v>
      </c>
      <c r="D200" s="21" t="s">
        <v>37</v>
      </c>
      <c r="E200" s="24" t="s">
        <v>12</v>
      </c>
      <c r="F200" s="24">
        <v>17</v>
      </c>
      <c r="G200" s="25">
        <v>11820</v>
      </c>
      <c r="H200" s="26">
        <v>95</v>
      </c>
      <c r="I200" s="27">
        <v>5.0500000000000003E-2</v>
      </c>
      <c r="J200" s="28">
        <f t="shared" si="31"/>
        <v>596.91000000000008</v>
      </c>
      <c r="K200" s="29">
        <f t="shared" si="30"/>
        <v>600</v>
      </c>
      <c r="L200" s="29">
        <f>VLOOKUP(E200,[18]ข้อมูลหลัก!G$1:H$65536,2,FALSE)</f>
        <v>19430</v>
      </c>
      <c r="M200" s="29" t="e">
        <f>#REF!*4/100</f>
        <v>#REF!</v>
      </c>
      <c r="N200" s="29" t="e">
        <f t="shared" si="23"/>
        <v>#REF!</v>
      </c>
      <c r="O200" s="20" t="str">
        <f>LOOKUP(H200,[18]ข้อมูลหลัก!A$1:C$65536)</f>
        <v>ดีเด่น</v>
      </c>
      <c r="P200" s="30"/>
      <c r="T200" s="31" t="s">
        <v>509</v>
      </c>
      <c r="U200" s="31" t="s">
        <v>510</v>
      </c>
    </row>
    <row r="201" spans="1:21" ht="20.25" customHeight="1">
      <c r="A201" s="20">
        <v>7</v>
      </c>
      <c r="B201" s="21" t="s">
        <v>161</v>
      </c>
      <c r="C201" s="22" t="s">
        <v>516</v>
      </c>
      <c r="D201" s="21" t="s">
        <v>37</v>
      </c>
      <c r="E201" s="24" t="s">
        <v>12</v>
      </c>
      <c r="F201" s="24">
        <v>18</v>
      </c>
      <c r="G201" s="25">
        <v>11710</v>
      </c>
      <c r="H201" s="26">
        <v>97.56</v>
      </c>
      <c r="I201" s="27">
        <v>5.8500000000000003E-2</v>
      </c>
      <c r="J201" s="28">
        <f t="shared" si="31"/>
        <v>685.03500000000008</v>
      </c>
      <c r="K201" s="29">
        <f t="shared" si="30"/>
        <v>690</v>
      </c>
      <c r="L201" s="29">
        <f>VLOOKUP(E201,[18]ข้อมูลหลัก!G$1:H$65536,2,FALSE)</f>
        <v>19430</v>
      </c>
      <c r="M201" s="29" t="e">
        <f>#REF!*4/100</f>
        <v>#REF!</v>
      </c>
      <c r="N201" s="29" t="e">
        <f t="shared" si="23"/>
        <v>#REF!</v>
      </c>
      <c r="O201" s="20" t="str">
        <f>LOOKUP(H201,[18]ข้อมูลหลัก!A$1:C$65536)</f>
        <v>ดีเด่น</v>
      </c>
      <c r="P201" s="30"/>
      <c r="T201" s="31" t="s">
        <v>511</v>
      </c>
      <c r="U201" s="31" t="s">
        <v>512</v>
      </c>
    </row>
    <row r="202" spans="1:21" ht="20.25" customHeight="1">
      <c r="A202" s="20">
        <v>8</v>
      </c>
      <c r="B202" s="21" t="s">
        <v>162</v>
      </c>
      <c r="C202" s="22" t="s">
        <v>518</v>
      </c>
      <c r="D202" s="21" t="s">
        <v>70</v>
      </c>
      <c r="E202" s="24" t="s">
        <v>14</v>
      </c>
      <c r="F202" s="24">
        <v>34</v>
      </c>
      <c r="G202" s="25">
        <v>19650</v>
      </c>
      <c r="H202" s="26">
        <v>97.2</v>
      </c>
      <c r="I202" s="27">
        <v>5.5500000000000001E-2</v>
      </c>
      <c r="J202" s="28">
        <f t="shared" si="31"/>
        <v>1090.575</v>
      </c>
      <c r="K202" s="29">
        <f t="shared" si="30"/>
        <v>1100</v>
      </c>
      <c r="L202" s="29">
        <f>VLOOKUP(E202,[18]ข้อมูลหลัก!G$1:H$65536,2,FALSE)</f>
        <v>33360</v>
      </c>
      <c r="M202" s="29" t="e">
        <f>#REF!*4/100</f>
        <v>#REF!</v>
      </c>
      <c r="N202" s="29" t="e">
        <f t="shared" si="23"/>
        <v>#REF!</v>
      </c>
      <c r="O202" s="20" t="str">
        <f>LOOKUP(H202,[18]ข้อมูลหลัก!A$1:C$65536)</f>
        <v>ดีเด่น</v>
      </c>
      <c r="P202" s="30"/>
      <c r="T202" s="31" t="s">
        <v>513</v>
      </c>
      <c r="U202" s="31" t="s">
        <v>514</v>
      </c>
    </row>
    <row r="203" spans="1:21" ht="20.25" customHeight="1">
      <c r="A203" s="20">
        <v>9</v>
      </c>
      <c r="B203" s="21" t="s">
        <v>163</v>
      </c>
      <c r="C203" s="22" t="s">
        <v>519</v>
      </c>
      <c r="D203" s="21" t="s">
        <v>70</v>
      </c>
      <c r="E203" s="24" t="s">
        <v>14</v>
      </c>
      <c r="F203" s="24">
        <v>61</v>
      </c>
      <c r="G203" s="25">
        <v>19450</v>
      </c>
      <c r="H203" s="26">
        <v>95</v>
      </c>
      <c r="I203" s="27">
        <v>5.0500000000000003E-2</v>
      </c>
      <c r="J203" s="28">
        <f t="shared" si="31"/>
        <v>982.22500000000002</v>
      </c>
      <c r="K203" s="29">
        <f t="shared" si="30"/>
        <v>990</v>
      </c>
      <c r="L203" s="29">
        <f>VLOOKUP(E203,[18]ข้อมูลหลัก!G$1:H$65536,2,FALSE)</f>
        <v>33360</v>
      </c>
      <c r="M203" s="29" t="e">
        <f>#REF!*4/100</f>
        <v>#REF!</v>
      </c>
      <c r="N203" s="29" t="e">
        <f t="shared" si="23"/>
        <v>#REF!</v>
      </c>
      <c r="O203" s="20" t="str">
        <f>LOOKUP(H203,[18]ข้อมูลหลัก!A$1:C$65536)</f>
        <v>ดีเด่น</v>
      </c>
      <c r="P203" s="30"/>
      <c r="T203" s="31" t="s">
        <v>515</v>
      </c>
      <c r="U203" s="31" t="s">
        <v>516</v>
      </c>
    </row>
    <row r="204" spans="1:21" ht="20.25" customHeight="1">
      <c r="A204" s="20">
        <v>10</v>
      </c>
      <c r="B204" s="21" t="s">
        <v>164</v>
      </c>
      <c r="C204" s="22" t="s">
        <v>521</v>
      </c>
      <c r="D204" s="21" t="s">
        <v>77</v>
      </c>
      <c r="E204" s="24" t="s">
        <v>12</v>
      </c>
      <c r="F204" s="24">
        <v>179</v>
      </c>
      <c r="G204" s="25">
        <v>15070</v>
      </c>
      <c r="H204" s="26">
        <v>97.55</v>
      </c>
      <c r="I204" s="32">
        <v>5.8500000000000003E-2</v>
      </c>
      <c r="J204" s="28">
        <f t="shared" si="31"/>
        <v>881.59500000000003</v>
      </c>
      <c r="K204" s="29">
        <f t="shared" si="30"/>
        <v>890</v>
      </c>
      <c r="L204" s="29">
        <f>VLOOKUP(E204,[18]ข้อมูลหลัก!G$1:H$65536,2,FALSE)</f>
        <v>19430</v>
      </c>
      <c r="M204" s="29" t="e">
        <f>#REF!*4/100</f>
        <v>#REF!</v>
      </c>
      <c r="N204" s="29" t="e">
        <f t="shared" si="23"/>
        <v>#REF!</v>
      </c>
      <c r="O204" s="20" t="str">
        <f>LOOKUP(H204,[18]ข้อมูลหลัก!A$1:C$65536)</f>
        <v>ดีเด่น</v>
      </c>
      <c r="P204" s="30"/>
      <c r="T204" s="31" t="s">
        <v>517</v>
      </c>
      <c r="U204" s="31" t="s">
        <v>518</v>
      </c>
    </row>
    <row r="205" spans="1:21" ht="20.25" customHeight="1">
      <c r="A205" s="49">
        <v>11</v>
      </c>
      <c r="B205" s="82" t="s">
        <v>165</v>
      </c>
      <c r="C205" s="108" t="s">
        <v>523</v>
      </c>
      <c r="D205" s="82" t="s">
        <v>77</v>
      </c>
      <c r="E205" s="109" t="s">
        <v>12</v>
      </c>
      <c r="F205" s="109">
        <v>183</v>
      </c>
      <c r="G205" s="54">
        <v>15410</v>
      </c>
      <c r="H205" s="55">
        <v>97.56</v>
      </c>
      <c r="I205" s="56">
        <v>5.8500000000000003E-2</v>
      </c>
      <c r="J205" s="57">
        <f t="shared" si="31"/>
        <v>901.48500000000001</v>
      </c>
      <c r="K205" s="58">
        <f t="shared" si="30"/>
        <v>910</v>
      </c>
      <c r="L205" s="58">
        <f>VLOOKUP(E205,[18]ข้อมูลหลัก!G$1:H$65536,2,FALSE)</f>
        <v>19430</v>
      </c>
      <c r="M205" s="58" t="e">
        <f>#REF!*4/100</f>
        <v>#REF!</v>
      </c>
      <c r="N205" s="58" t="e">
        <f t="shared" si="23"/>
        <v>#REF!</v>
      </c>
      <c r="O205" s="49" t="str">
        <f>LOOKUP(H205,[18]ข้อมูลหลัก!A$1:C$65536)</f>
        <v>ดีเด่น</v>
      </c>
      <c r="P205" s="59"/>
      <c r="T205" s="31" t="s">
        <v>163</v>
      </c>
      <c r="U205" s="31" t="s">
        <v>519</v>
      </c>
    </row>
    <row r="206" spans="1:21" ht="20.25" customHeight="1">
      <c r="A206" s="20">
        <v>12</v>
      </c>
      <c r="B206" s="21" t="s">
        <v>166</v>
      </c>
      <c r="C206" s="110" t="s">
        <v>525</v>
      </c>
      <c r="D206" s="21" t="s">
        <v>61</v>
      </c>
      <c r="E206" s="24" t="s">
        <v>14</v>
      </c>
      <c r="F206" s="24">
        <v>305</v>
      </c>
      <c r="G206" s="25">
        <v>19750</v>
      </c>
      <c r="H206" s="26">
        <v>98</v>
      </c>
      <c r="I206" s="27">
        <v>5.8500000000000003E-2</v>
      </c>
      <c r="J206" s="28">
        <f t="shared" si="31"/>
        <v>1155.375</v>
      </c>
      <c r="K206" s="29">
        <f t="shared" si="30"/>
        <v>1160</v>
      </c>
      <c r="L206" s="29">
        <f>VLOOKUP(E206,[18]ข้อมูลหลัก!G$1:H$65536,2,FALSE)</f>
        <v>33360</v>
      </c>
      <c r="M206" s="29" t="e">
        <f>#REF!*4/100</f>
        <v>#REF!</v>
      </c>
      <c r="N206" s="29" t="e">
        <f t="shared" si="23"/>
        <v>#REF!</v>
      </c>
      <c r="O206" s="20" t="str">
        <f>LOOKUP(H206,[18]ข้อมูลหลัก!A$1:C$65536)</f>
        <v>ดีเด่น</v>
      </c>
      <c r="P206" s="30"/>
      <c r="T206" s="31" t="s">
        <v>520</v>
      </c>
      <c r="U206" s="31" t="s">
        <v>521</v>
      </c>
    </row>
    <row r="207" spans="1:21" ht="20.25" customHeight="1">
      <c r="A207" s="20">
        <v>13</v>
      </c>
      <c r="B207" s="75" t="s">
        <v>167</v>
      </c>
      <c r="C207" s="110" t="s">
        <v>527</v>
      </c>
      <c r="D207" s="21" t="s">
        <v>82</v>
      </c>
      <c r="E207" s="24" t="s">
        <v>14</v>
      </c>
      <c r="F207" s="24">
        <v>307</v>
      </c>
      <c r="G207" s="25">
        <v>19510</v>
      </c>
      <c r="H207" s="26">
        <v>97.56</v>
      </c>
      <c r="I207" s="27">
        <v>5.8500000000000003E-2</v>
      </c>
      <c r="J207" s="28">
        <f t="shared" si="31"/>
        <v>1141.335</v>
      </c>
      <c r="K207" s="29">
        <f t="shared" si="30"/>
        <v>1150</v>
      </c>
      <c r="L207" s="29">
        <f>VLOOKUP(E207,[18]ข้อมูลหลัก!G$1:H$65536,2,FALSE)</f>
        <v>33360</v>
      </c>
      <c r="M207" s="29" t="e">
        <f>#REF!*4/100</f>
        <v>#REF!</v>
      </c>
      <c r="N207" s="29" t="e">
        <f t="shared" si="23"/>
        <v>#REF!</v>
      </c>
      <c r="O207" s="20" t="str">
        <f>LOOKUP(H207,[18]ข้อมูลหลัก!A$1:C$65536)</f>
        <v>ดีเด่น</v>
      </c>
      <c r="P207" s="30"/>
      <c r="T207" s="31" t="s">
        <v>522</v>
      </c>
      <c r="U207" s="31" t="s">
        <v>523</v>
      </c>
    </row>
    <row r="208" spans="1:21" ht="20.25" customHeight="1">
      <c r="A208" s="20">
        <v>14</v>
      </c>
      <c r="B208" s="78" t="s">
        <v>659</v>
      </c>
      <c r="C208" s="88" t="s">
        <v>758</v>
      </c>
      <c r="D208" s="45" t="s">
        <v>649</v>
      </c>
      <c r="E208" s="20" t="s">
        <v>9</v>
      </c>
      <c r="F208" s="20">
        <v>313</v>
      </c>
      <c r="G208" s="111">
        <v>13800</v>
      </c>
      <c r="H208" s="26">
        <v>93.5</v>
      </c>
      <c r="I208" s="27">
        <v>0</v>
      </c>
      <c r="J208" s="28">
        <f t="shared" si="31"/>
        <v>0</v>
      </c>
      <c r="K208" s="29">
        <f t="shared" si="30"/>
        <v>0</v>
      </c>
      <c r="L208" s="29">
        <f>VLOOKUP(E208,[13]ข้อมูลหลัก!G$1:H$65536,2,FALSE)</f>
        <v>23970</v>
      </c>
      <c r="M208" s="29" t="e">
        <f>#REF!*4/100</f>
        <v>#REF!</v>
      </c>
      <c r="N208" s="29" t="e">
        <f t="shared" si="23"/>
        <v>#REF!</v>
      </c>
      <c r="O208" s="20" t="str">
        <f>LOOKUP(H208,[13]ข้อมูลหลัก!A$1:C$65536)</f>
        <v>ดีมาก</v>
      </c>
      <c r="P208" s="20"/>
      <c r="T208" s="31"/>
      <c r="U208" s="31"/>
    </row>
    <row r="209" spans="1:21" ht="20.25" customHeight="1">
      <c r="A209" s="20">
        <v>15</v>
      </c>
      <c r="B209" s="78" t="s">
        <v>660</v>
      </c>
      <c r="C209" s="88" t="s">
        <v>735</v>
      </c>
      <c r="D209" s="45" t="s">
        <v>649</v>
      </c>
      <c r="E209" s="20" t="s">
        <v>9</v>
      </c>
      <c r="F209" s="20">
        <v>314</v>
      </c>
      <c r="G209" s="111">
        <v>13800</v>
      </c>
      <c r="H209" s="26">
        <v>93.5</v>
      </c>
      <c r="I209" s="27">
        <v>0</v>
      </c>
      <c r="J209" s="28">
        <f t="shared" si="31"/>
        <v>0</v>
      </c>
      <c r="K209" s="29">
        <f t="shared" si="30"/>
        <v>0</v>
      </c>
      <c r="L209" s="29">
        <f>VLOOKUP(E209,[13]ข้อมูลหลัก!G$1:H$65536,2,FALSE)</f>
        <v>23970</v>
      </c>
      <c r="M209" s="29" t="e">
        <f>#REF!*4/100</f>
        <v>#REF!</v>
      </c>
      <c r="N209" s="29" t="e">
        <f t="shared" si="23"/>
        <v>#REF!</v>
      </c>
      <c r="O209" s="20" t="str">
        <f>LOOKUP(H209,[13]ข้อมูลหลัก!A$1:C$65536)</f>
        <v>ดีมาก</v>
      </c>
      <c r="P209" s="20"/>
      <c r="T209" s="31"/>
      <c r="U209" s="31"/>
    </row>
    <row r="210" spans="1:21" ht="20.25" customHeight="1">
      <c r="A210" s="20">
        <v>16</v>
      </c>
      <c r="B210" s="78" t="s">
        <v>661</v>
      </c>
      <c r="C210" s="88" t="s">
        <v>759</v>
      </c>
      <c r="D210" s="45" t="s">
        <v>643</v>
      </c>
      <c r="E210" s="20" t="s">
        <v>9</v>
      </c>
      <c r="F210" s="20">
        <v>327</v>
      </c>
      <c r="G210" s="111">
        <v>11280</v>
      </c>
      <c r="H210" s="26">
        <v>93.2</v>
      </c>
      <c r="I210" s="27">
        <v>0</v>
      </c>
      <c r="J210" s="28">
        <f t="shared" si="31"/>
        <v>0</v>
      </c>
      <c r="K210" s="29">
        <f t="shared" si="30"/>
        <v>0</v>
      </c>
      <c r="L210" s="29">
        <f>VLOOKUP(E210,[13]ข้อมูลหลัก!G$1:H$65536,2,FALSE)</f>
        <v>23970</v>
      </c>
      <c r="M210" s="29" t="e">
        <f>#REF!*4/100</f>
        <v>#REF!</v>
      </c>
      <c r="N210" s="29" t="e">
        <f t="shared" si="23"/>
        <v>#REF!</v>
      </c>
      <c r="O210" s="20" t="str">
        <f>LOOKUP(H210,[13]ข้อมูลหลัก!A$1:C$65536)</f>
        <v>ดีมาก</v>
      </c>
      <c r="P210" s="20"/>
      <c r="T210" s="31"/>
      <c r="U210" s="31"/>
    </row>
    <row r="211" spans="1:21" ht="20.25" customHeight="1">
      <c r="A211" s="20">
        <v>17</v>
      </c>
      <c r="B211" s="78" t="s">
        <v>662</v>
      </c>
      <c r="C211" s="88" t="s">
        <v>760</v>
      </c>
      <c r="D211" s="45" t="s">
        <v>643</v>
      </c>
      <c r="E211" s="20" t="s">
        <v>9</v>
      </c>
      <c r="F211" s="20">
        <v>328</v>
      </c>
      <c r="G211" s="111">
        <v>11280</v>
      </c>
      <c r="H211" s="26">
        <v>93.2</v>
      </c>
      <c r="I211" s="27">
        <v>0</v>
      </c>
      <c r="J211" s="28">
        <f t="shared" si="31"/>
        <v>0</v>
      </c>
      <c r="K211" s="29">
        <f t="shared" si="30"/>
        <v>0</v>
      </c>
      <c r="L211" s="29">
        <f>VLOOKUP(E211,[13]ข้อมูลหลัก!G$1:H$65536,2,FALSE)</f>
        <v>23970</v>
      </c>
      <c r="M211" s="29" t="e">
        <f>#REF!*4/100</f>
        <v>#REF!</v>
      </c>
      <c r="N211" s="29" t="e">
        <f t="shared" si="23"/>
        <v>#REF!</v>
      </c>
      <c r="O211" s="20" t="str">
        <f>LOOKUP(H211,[13]ข้อมูลหลัก!A$1:C$65536)</f>
        <v>ดีมาก</v>
      </c>
      <c r="P211" s="20"/>
      <c r="T211" s="31"/>
      <c r="U211" s="31"/>
    </row>
    <row r="212" spans="1:21" ht="20.25" customHeight="1">
      <c r="A212" s="13"/>
      <c r="B212" s="13"/>
      <c r="C212" s="112"/>
      <c r="D212" s="15" t="s">
        <v>796</v>
      </c>
      <c r="E212" s="13"/>
      <c r="F212" s="13"/>
      <c r="G212" s="16"/>
      <c r="H212" s="13"/>
      <c r="I212" s="13"/>
      <c r="J212" s="17"/>
      <c r="K212" s="18"/>
      <c r="L212" s="13"/>
      <c r="M212" s="13"/>
      <c r="N212" s="13"/>
      <c r="O212" s="13"/>
      <c r="P212" s="13"/>
      <c r="T212" s="31" t="s">
        <v>524</v>
      </c>
      <c r="U212" s="31" t="s">
        <v>525</v>
      </c>
    </row>
    <row r="213" spans="1:21" ht="20.25" customHeight="1">
      <c r="A213" s="20">
        <v>1</v>
      </c>
      <c r="B213" s="21" t="s">
        <v>168</v>
      </c>
      <c r="C213" s="22" t="s">
        <v>528</v>
      </c>
      <c r="D213" s="23" t="s">
        <v>70</v>
      </c>
      <c r="E213" s="24" t="s">
        <v>14</v>
      </c>
      <c r="F213" s="80">
        <v>75</v>
      </c>
      <c r="G213" s="25">
        <v>19610</v>
      </c>
      <c r="H213" s="81">
        <v>97.56</v>
      </c>
      <c r="I213" s="32">
        <v>0.06</v>
      </c>
      <c r="J213" s="28">
        <f>G213*I213</f>
        <v>1176.5999999999999</v>
      </c>
      <c r="K213" s="29">
        <f t="shared" ref="K213:K224" si="32">ROUNDUP(J213,-1)</f>
        <v>1180</v>
      </c>
      <c r="L213" s="29">
        <f>VLOOKUP(E213,[19]ข้อมูลหลัก!G$1:H$65536,2,FALSE)</f>
        <v>33360</v>
      </c>
      <c r="M213" s="29" t="e">
        <f>#REF!*4/100</f>
        <v>#REF!</v>
      </c>
      <c r="N213" s="29" t="e">
        <f t="shared" si="23"/>
        <v>#REF!</v>
      </c>
      <c r="O213" s="20" t="str">
        <f>LOOKUP(H213,[19]ข้อมูลหลัก!A$1:C$65536)</f>
        <v>ดีเด่น</v>
      </c>
      <c r="P213" s="30"/>
      <c r="T213" s="31" t="s">
        <v>526</v>
      </c>
      <c r="U213" s="31" t="s">
        <v>527</v>
      </c>
    </row>
    <row r="214" spans="1:21" ht="20.25" customHeight="1">
      <c r="A214" s="20">
        <v>2</v>
      </c>
      <c r="B214" s="21" t="s">
        <v>169</v>
      </c>
      <c r="C214" s="22" t="s">
        <v>530</v>
      </c>
      <c r="D214" s="23" t="s">
        <v>70</v>
      </c>
      <c r="E214" s="24" t="s">
        <v>14</v>
      </c>
      <c r="F214" s="80">
        <v>91</v>
      </c>
      <c r="G214" s="25">
        <v>19810</v>
      </c>
      <c r="H214" s="81">
        <v>97.6</v>
      </c>
      <c r="I214" s="32">
        <v>0.06</v>
      </c>
      <c r="J214" s="28">
        <f t="shared" ref="J214:J224" si="33">I214*G214</f>
        <v>1188.5999999999999</v>
      </c>
      <c r="K214" s="29">
        <f t="shared" si="32"/>
        <v>1190</v>
      </c>
      <c r="L214" s="29">
        <f>VLOOKUP(E214,[19]ข้อมูลหลัก!G$1:H$65536,2,FALSE)</f>
        <v>33360</v>
      </c>
      <c r="M214" s="29" t="e">
        <f>#REF!*4/100</f>
        <v>#REF!</v>
      </c>
      <c r="N214" s="29" t="e">
        <f t="shared" si="23"/>
        <v>#REF!</v>
      </c>
      <c r="O214" s="20" t="str">
        <f>LOOKUP(H214,[19]ข้อมูลหลัก!A$1:C$65536)</f>
        <v>ดีเด่น</v>
      </c>
      <c r="P214" s="30"/>
      <c r="Q214" s="19"/>
      <c r="R214" s="19"/>
    </row>
    <row r="215" spans="1:21" ht="20.25" customHeight="1">
      <c r="A215" s="20">
        <v>3</v>
      </c>
      <c r="B215" s="21" t="s">
        <v>170</v>
      </c>
      <c r="C215" s="22" t="s">
        <v>533</v>
      </c>
      <c r="D215" s="23" t="s">
        <v>19</v>
      </c>
      <c r="E215" s="20" t="s">
        <v>12</v>
      </c>
      <c r="F215" s="80">
        <v>124</v>
      </c>
      <c r="G215" s="25">
        <v>15390</v>
      </c>
      <c r="H215" s="81">
        <v>97.6</v>
      </c>
      <c r="I215" s="32">
        <v>0.06</v>
      </c>
      <c r="J215" s="28">
        <f t="shared" si="33"/>
        <v>923.4</v>
      </c>
      <c r="K215" s="29">
        <f t="shared" si="32"/>
        <v>930</v>
      </c>
      <c r="L215" s="29">
        <f>VLOOKUP(E215,[19]ข้อมูลหลัก!G$1:H$65536,2,FALSE)</f>
        <v>19430</v>
      </c>
      <c r="M215" s="29" t="e">
        <f>#REF!*4/100</f>
        <v>#REF!</v>
      </c>
      <c r="N215" s="29" t="e">
        <f t="shared" si="23"/>
        <v>#REF!</v>
      </c>
      <c r="O215" s="20" t="str">
        <f>LOOKUP(H215,[19]ข้อมูลหลัก!A$1:C$65536)</f>
        <v>ดีเด่น</v>
      </c>
      <c r="P215" s="30"/>
      <c r="T215" s="31" t="s">
        <v>529</v>
      </c>
      <c r="U215" s="31" t="s">
        <v>530</v>
      </c>
    </row>
    <row r="216" spans="1:21" ht="20.25" customHeight="1">
      <c r="A216" s="20">
        <v>4</v>
      </c>
      <c r="B216" s="21" t="s">
        <v>171</v>
      </c>
      <c r="C216" s="22" t="s">
        <v>535</v>
      </c>
      <c r="D216" s="23" t="s">
        <v>19</v>
      </c>
      <c r="E216" s="24" t="s">
        <v>12</v>
      </c>
      <c r="F216" s="80">
        <v>138</v>
      </c>
      <c r="G216" s="25">
        <v>15390</v>
      </c>
      <c r="H216" s="81">
        <v>97.6</v>
      </c>
      <c r="I216" s="32">
        <v>0.06</v>
      </c>
      <c r="J216" s="28">
        <f t="shared" si="33"/>
        <v>923.4</v>
      </c>
      <c r="K216" s="29">
        <f t="shared" si="32"/>
        <v>930</v>
      </c>
      <c r="L216" s="29">
        <f>VLOOKUP(E216,[19]ข้อมูลหลัก!G$1:H$65536,2,FALSE)</f>
        <v>19430</v>
      </c>
      <c r="M216" s="29" t="e">
        <f>#REF!*4/100</f>
        <v>#REF!</v>
      </c>
      <c r="N216" s="29" t="e">
        <f t="shared" si="23"/>
        <v>#REF!</v>
      </c>
      <c r="O216" s="20" t="str">
        <f>LOOKUP(H216,[19]ข้อมูลหลัก!A$1:C$65536)</f>
        <v>ดีเด่น</v>
      </c>
      <c r="P216" s="30"/>
      <c r="T216" s="31" t="s">
        <v>531</v>
      </c>
      <c r="U216" s="31"/>
    </row>
    <row r="217" spans="1:21" ht="20.25" customHeight="1">
      <c r="A217" s="20">
        <v>5</v>
      </c>
      <c r="B217" s="21" t="s">
        <v>252</v>
      </c>
      <c r="C217" s="22" t="s">
        <v>538</v>
      </c>
      <c r="D217" s="23" t="s">
        <v>19</v>
      </c>
      <c r="E217" s="20" t="s">
        <v>12</v>
      </c>
      <c r="F217" s="80">
        <v>172</v>
      </c>
      <c r="G217" s="25">
        <v>14130</v>
      </c>
      <c r="H217" s="81">
        <v>97.5</v>
      </c>
      <c r="I217" s="32">
        <v>0.06</v>
      </c>
      <c r="J217" s="28">
        <f>I217*G217</f>
        <v>847.8</v>
      </c>
      <c r="K217" s="29">
        <f>ROUNDUP(J217,-1)</f>
        <v>850</v>
      </c>
      <c r="L217" s="29">
        <f>VLOOKUP(E217,[19]ข้อมูลหลัก!G$1:H$65536,2,FALSE)</f>
        <v>19430</v>
      </c>
      <c r="M217" s="29" t="e">
        <f>#REF!*4/100</f>
        <v>#REF!</v>
      </c>
      <c r="N217" s="29" t="e">
        <f t="shared" si="23"/>
        <v>#REF!</v>
      </c>
      <c r="O217" s="20" t="str">
        <f>LOOKUP(H217,[19]ข้อมูลหลัก!A$1:C$65536)</f>
        <v>ดีเด่น</v>
      </c>
      <c r="P217" s="20"/>
      <c r="Q217" s="33"/>
      <c r="R217" s="33"/>
      <c r="T217" s="31" t="s">
        <v>532</v>
      </c>
      <c r="U217" s="31" t="s">
        <v>533</v>
      </c>
    </row>
    <row r="218" spans="1:21" ht="20.25" customHeight="1">
      <c r="A218" s="20">
        <v>6</v>
      </c>
      <c r="B218" s="23" t="s">
        <v>663</v>
      </c>
      <c r="C218" s="46" t="s">
        <v>720</v>
      </c>
      <c r="D218" s="23" t="s">
        <v>19</v>
      </c>
      <c r="E218" s="20" t="s">
        <v>12</v>
      </c>
      <c r="F218" s="87">
        <v>174</v>
      </c>
      <c r="G218" s="25">
        <v>13800</v>
      </c>
      <c r="H218" s="81">
        <v>89.2</v>
      </c>
      <c r="I218" s="32">
        <v>0</v>
      </c>
      <c r="J218" s="28">
        <f t="shared" ref="J218:J219" si="34">I218*G218</f>
        <v>0</v>
      </c>
      <c r="K218" s="29">
        <f t="shared" ref="K218:K219" si="35">ROUNDUP(J218,-1)</f>
        <v>0</v>
      </c>
      <c r="L218" s="29">
        <f>VLOOKUP(E218,[13]ข้อมูลหลัก!G$1:H$65536,2,FALSE)</f>
        <v>19430</v>
      </c>
      <c r="M218" s="29" t="e">
        <f>#REF!*4/100</f>
        <v>#REF!</v>
      </c>
      <c r="N218" s="29" t="e">
        <f t="shared" si="23"/>
        <v>#REF!</v>
      </c>
      <c r="O218" s="20" t="str">
        <f>LOOKUP(H218,[13]ข้อมูลหลัก!A$1:C$65536)</f>
        <v>ดีมาก</v>
      </c>
      <c r="P218" s="20"/>
      <c r="Q218" s="33"/>
      <c r="R218" s="33"/>
      <c r="T218" s="31"/>
      <c r="U218" s="31"/>
    </row>
    <row r="219" spans="1:21" ht="20.25" customHeight="1">
      <c r="A219" s="20">
        <v>7</v>
      </c>
      <c r="B219" s="23" t="s">
        <v>664</v>
      </c>
      <c r="C219" s="46" t="s">
        <v>788</v>
      </c>
      <c r="D219" s="45" t="s">
        <v>61</v>
      </c>
      <c r="E219" s="20" t="s">
        <v>14</v>
      </c>
      <c r="F219" s="87">
        <v>553</v>
      </c>
      <c r="G219" s="25">
        <v>18000</v>
      </c>
      <c r="H219" s="81">
        <v>89.2</v>
      </c>
      <c r="I219" s="32">
        <v>0</v>
      </c>
      <c r="J219" s="28">
        <f t="shared" si="34"/>
        <v>0</v>
      </c>
      <c r="K219" s="29">
        <f t="shared" si="35"/>
        <v>0</v>
      </c>
      <c r="L219" s="29">
        <f>VLOOKUP(E219,[13]ข้อมูลหลัก!G$1:H$65536,2,FALSE)</f>
        <v>33360</v>
      </c>
      <c r="M219" s="29" t="e">
        <f>#REF!*4/100</f>
        <v>#REF!</v>
      </c>
      <c r="N219" s="29" t="e">
        <f t="shared" si="23"/>
        <v>#REF!</v>
      </c>
      <c r="O219" s="20" t="str">
        <f>LOOKUP(H219,[13]ข้อมูลหลัก!A$1:C$65536)</f>
        <v>ดีมาก</v>
      </c>
      <c r="P219" s="20"/>
      <c r="Q219" s="33"/>
      <c r="R219" s="33"/>
      <c r="T219" s="31"/>
      <c r="U219" s="31"/>
    </row>
    <row r="220" spans="1:21" ht="20.25" customHeight="1">
      <c r="A220" s="20">
        <v>8</v>
      </c>
      <c r="B220" s="21" t="s">
        <v>173</v>
      </c>
      <c r="C220" s="22" t="s">
        <v>537</v>
      </c>
      <c r="D220" s="23" t="s">
        <v>82</v>
      </c>
      <c r="E220" s="24" t="s">
        <v>14</v>
      </c>
      <c r="F220" s="80">
        <v>555</v>
      </c>
      <c r="G220" s="25">
        <v>19510</v>
      </c>
      <c r="H220" s="81">
        <v>97.5</v>
      </c>
      <c r="I220" s="32">
        <v>0.06</v>
      </c>
      <c r="J220" s="28">
        <f t="shared" si="33"/>
        <v>1170.5999999999999</v>
      </c>
      <c r="K220" s="29">
        <f t="shared" si="32"/>
        <v>1180</v>
      </c>
      <c r="L220" s="29">
        <f>VLOOKUP(E220,[19]ข้อมูลหลัก!G$1:H$65536,2,FALSE)</f>
        <v>33360</v>
      </c>
      <c r="M220" s="29" t="e">
        <f>#REF!*4/100</f>
        <v>#REF!</v>
      </c>
      <c r="N220" s="29" t="e">
        <f t="shared" si="23"/>
        <v>#REF!</v>
      </c>
      <c r="O220" s="20" t="str">
        <f>LOOKUP(H220,[19]ข้อมูลหลัก!A$1:C$65536)</f>
        <v>ดีเด่น</v>
      </c>
      <c r="P220" s="30"/>
      <c r="T220" s="31" t="s">
        <v>534</v>
      </c>
      <c r="U220" s="31" t="s">
        <v>535</v>
      </c>
    </row>
    <row r="221" spans="1:21" ht="20.25" customHeight="1">
      <c r="A221" s="20">
        <v>9</v>
      </c>
      <c r="B221" s="48" t="s">
        <v>665</v>
      </c>
      <c r="C221" s="88" t="s">
        <v>761</v>
      </c>
      <c r="D221" s="45" t="s">
        <v>649</v>
      </c>
      <c r="E221" s="20" t="s">
        <v>9</v>
      </c>
      <c r="F221" s="87">
        <v>561</v>
      </c>
      <c r="G221" s="113">
        <v>13800</v>
      </c>
      <c r="H221" s="81">
        <v>91.8</v>
      </c>
      <c r="I221" s="32">
        <v>0</v>
      </c>
      <c r="J221" s="28">
        <f t="shared" si="33"/>
        <v>0</v>
      </c>
      <c r="K221" s="29">
        <f t="shared" si="32"/>
        <v>0</v>
      </c>
      <c r="L221" s="29">
        <f>VLOOKUP(E221,[13]ข้อมูลหลัก!G$1:H$65536,2,FALSE)</f>
        <v>23970</v>
      </c>
      <c r="M221" s="29" t="e">
        <f>#REF!*4/100</f>
        <v>#REF!</v>
      </c>
      <c r="N221" s="29" t="e">
        <f t="shared" si="23"/>
        <v>#REF!</v>
      </c>
      <c r="O221" s="20" t="str">
        <f>LOOKUP(H221,[13]ข้อมูลหลัก!A$1:C$65536)</f>
        <v>ดีมาก</v>
      </c>
      <c r="P221" s="20"/>
      <c r="T221" s="31"/>
      <c r="U221" s="31"/>
    </row>
    <row r="222" spans="1:21" ht="20.25" customHeight="1">
      <c r="A222" s="20">
        <v>10</v>
      </c>
      <c r="B222" s="23" t="s">
        <v>666</v>
      </c>
      <c r="C222" s="88" t="s">
        <v>737</v>
      </c>
      <c r="D222" s="45" t="s">
        <v>8</v>
      </c>
      <c r="E222" s="20" t="s">
        <v>9</v>
      </c>
      <c r="F222" s="87">
        <v>562</v>
      </c>
      <c r="G222" s="113">
        <v>13800</v>
      </c>
      <c r="H222" s="81">
        <v>94</v>
      </c>
      <c r="I222" s="32">
        <v>0</v>
      </c>
      <c r="J222" s="28">
        <f t="shared" si="33"/>
        <v>0</v>
      </c>
      <c r="K222" s="29">
        <f t="shared" si="32"/>
        <v>0</v>
      </c>
      <c r="L222" s="29">
        <f>VLOOKUP(E222,[13]ข้อมูลหลัก!G$1:H$65536,2,FALSE)</f>
        <v>23970</v>
      </c>
      <c r="M222" s="29" t="e">
        <f>#REF!*4/100</f>
        <v>#REF!</v>
      </c>
      <c r="N222" s="29" t="e">
        <f t="shared" si="23"/>
        <v>#REF!</v>
      </c>
      <c r="O222" s="20" t="str">
        <f>LOOKUP(H222,[13]ข้อมูลหลัก!A$1:C$65536)</f>
        <v>ดีมาก</v>
      </c>
      <c r="P222" s="20"/>
      <c r="T222" s="31"/>
      <c r="U222" s="31"/>
    </row>
    <row r="223" spans="1:21" ht="20.25" customHeight="1">
      <c r="A223" s="20">
        <v>11</v>
      </c>
      <c r="B223" s="23" t="s">
        <v>669</v>
      </c>
      <c r="C223" s="88" t="s">
        <v>762</v>
      </c>
      <c r="D223" s="45" t="s">
        <v>671</v>
      </c>
      <c r="E223" s="20" t="s">
        <v>9</v>
      </c>
      <c r="F223" s="20">
        <v>567</v>
      </c>
      <c r="G223" s="111">
        <v>13800</v>
      </c>
      <c r="H223" s="26">
        <v>92.2</v>
      </c>
      <c r="I223" s="32">
        <v>0</v>
      </c>
      <c r="J223" s="28">
        <f t="shared" si="33"/>
        <v>0</v>
      </c>
      <c r="K223" s="29">
        <f t="shared" si="32"/>
        <v>0</v>
      </c>
      <c r="L223" s="29">
        <f>VLOOKUP(E223,[13]ข้อมูลหลัก!G$1:H$65536,2,FALSE)</f>
        <v>23970</v>
      </c>
      <c r="M223" s="29" t="e">
        <f>#REF!*4/100</f>
        <v>#REF!</v>
      </c>
      <c r="N223" s="29" t="e">
        <f t="shared" si="23"/>
        <v>#REF!</v>
      </c>
      <c r="O223" s="20" t="str">
        <f>LOOKUP(H223,[13]ข้อมูลหลัก!A$1:C$65536)</f>
        <v>ดีมาก</v>
      </c>
      <c r="P223" s="20"/>
      <c r="T223" s="31"/>
      <c r="U223" s="31"/>
    </row>
    <row r="224" spans="1:21" ht="20.25" customHeight="1">
      <c r="A224" s="20">
        <v>12</v>
      </c>
      <c r="B224" s="48" t="s">
        <v>670</v>
      </c>
      <c r="C224" s="88" t="s">
        <v>736</v>
      </c>
      <c r="D224" s="45" t="s">
        <v>671</v>
      </c>
      <c r="E224" s="20" t="s">
        <v>9</v>
      </c>
      <c r="F224" s="20">
        <v>568</v>
      </c>
      <c r="G224" s="111">
        <v>13800</v>
      </c>
      <c r="H224" s="26">
        <v>88.4</v>
      </c>
      <c r="I224" s="32">
        <v>0</v>
      </c>
      <c r="J224" s="28">
        <f t="shared" si="33"/>
        <v>0</v>
      </c>
      <c r="K224" s="29">
        <f t="shared" si="32"/>
        <v>0</v>
      </c>
      <c r="L224" s="29">
        <f>VLOOKUP(E224,[13]ข้อมูลหลัก!G$1:H$65536,2,FALSE)</f>
        <v>23970</v>
      </c>
      <c r="M224" s="29" t="e">
        <f>#REF!*4/100</f>
        <v>#REF!</v>
      </c>
      <c r="N224" s="29" t="e">
        <f t="shared" si="23"/>
        <v>#REF!</v>
      </c>
      <c r="O224" s="20" t="str">
        <f>LOOKUP(H224,[13]ข้อมูลหลัก!A$1:C$65536)</f>
        <v>ดีมาก</v>
      </c>
      <c r="P224" s="20"/>
      <c r="T224" s="31"/>
      <c r="U224" s="31"/>
    </row>
    <row r="225" spans="1:21" ht="20.25" customHeight="1">
      <c r="A225" s="20">
        <v>13</v>
      </c>
      <c r="B225" s="45" t="s">
        <v>813</v>
      </c>
      <c r="C225" s="20">
        <v>569</v>
      </c>
      <c r="D225" s="23" t="s">
        <v>671</v>
      </c>
      <c r="E225" s="20" t="s">
        <v>9</v>
      </c>
      <c r="F225" s="114">
        <v>569</v>
      </c>
      <c r="H225" s="81"/>
      <c r="I225" s="32"/>
      <c r="J225" s="28"/>
      <c r="K225" s="29"/>
      <c r="L225" s="29"/>
      <c r="M225" s="29" t="e">
        <f>#REF!*4/100</f>
        <v>#REF!</v>
      </c>
      <c r="N225" s="29" t="e">
        <f t="shared" si="23"/>
        <v>#REF!</v>
      </c>
      <c r="O225" s="20"/>
      <c r="P225" s="20"/>
      <c r="T225" s="31"/>
      <c r="U225" s="31"/>
    </row>
    <row r="226" spans="1:21" ht="20.25" customHeight="1">
      <c r="A226" s="20">
        <v>14</v>
      </c>
      <c r="B226" s="23" t="s">
        <v>667</v>
      </c>
      <c r="C226" s="88" t="s">
        <v>763</v>
      </c>
      <c r="D226" s="45" t="s">
        <v>643</v>
      </c>
      <c r="E226" s="20" t="s">
        <v>9</v>
      </c>
      <c r="F226" s="87">
        <v>575</v>
      </c>
      <c r="G226" s="113">
        <v>11280</v>
      </c>
      <c r="H226" s="81">
        <v>88.8</v>
      </c>
      <c r="I226" s="32">
        <v>0</v>
      </c>
      <c r="J226" s="28">
        <f>I226*G226</f>
        <v>0</v>
      </c>
      <c r="K226" s="29">
        <f>ROUNDUP(J226,-1)</f>
        <v>0</v>
      </c>
      <c r="L226" s="29">
        <f>VLOOKUP(E226,[13]ข้อมูลหลัก!G$1:H$65536,2,FALSE)</f>
        <v>23970</v>
      </c>
      <c r="M226" s="29" t="e">
        <f>#REF!*4/100</f>
        <v>#REF!</v>
      </c>
      <c r="N226" s="29" t="e">
        <f>ROUNDUP(M226,-1)</f>
        <v>#REF!</v>
      </c>
      <c r="O226" s="20" t="str">
        <f>LOOKUP(H226,[13]ข้อมูลหลัก!A$1:C$65536)</f>
        <v>ดีมาก</v>
      </c>
      <c r="P226" s="20"/>
      <c r="T226" s="31"/>
      <c r="U226" s="31"/>
    </row>
    <row r="227" spans="1:21" ht="20.25" customHeight="1">
      <c r="A227" s="20">
        <v>15</v>
      </c>
      <c r="B227" s="23" t="s">
        <v>668</v>
      </c>
      <c r="C227" s="88" t="s">
        <v>764</v>
      </c>
      <c r="D227" s="45" t="s">
        <v>643</v>
      </c>
      <c r="E227" s="20" t="s">
        <v>9</v>
      </c>
      <c r="F227" s="20">
        <v>576</v>
      </c>
      <c r="G227" s="111">
        <v>11280</v>
      </c>
      <c r="H227" s="26">
        <v>89.6</v>
      </c>
      <c r="I227" s="32">
        <v>0</v>
      </c>
      <c r="J227" s="28">
        <f>I227*G227</f>
        <v>0</v>
      </c>
      <c r="K227" s="29">
        <f>ROUNDUP(J227,-1)</f>
        <v>0</v>
      </c>
      <c r="L227" s="29">
        <f>VLOOKUP(E227,[13]ข้อมูลหลัก!G$1:H$65536,2,FALSE)</f>
        <v>23970</v>
      </c>
      <c r="M227" s="29" t="e">
        <f>#REF!*4/100</f>
        <v>#REF!</v>
      </c>
      <c r="N227" s="29" t="e">
        <f>ROUNDUP(M227,-1)</f>
        <v>#REF!</v>
      </c>
      <c r="O227" s="20" t="str">
        <f>LOOKUP(H227,[13]ข้อมูลหลัก!A$1:C$65536)</f>
        <v>ดีมาก</v>
      </c>
      <c r="P227" s="20"/>
      <c r="T227" s="31"/>
      <c r="U227" s="31"/>
    </row>
    <row r="228" spans="1:21" ht="20.25" customHeight="1">
      <c r="A228" s="13"/>
      <c r="B228" s="13"/>
      <c r="C228" s="14"/>
      <c r="D228" s="15" t="s">
        <v>797</v>
      </c>
      <c r="E228" s="13"/>
      <c r="F228" s="13"/>
      <c r="G228" s="16"/>
      <c r="H228" s="13"/>
      <c r="I228" s="13"/>
      <c r="J228" s="17"/>
      <c r="K228" s="18"/>
      <c r="L228" s="13"/>
      <c r="M228" s="13"/>
      <c r="N228" s="13"/>
      <c r="O228" s="13"/>
      <c r="P228" s="13"/>
      <c r="Q228" s="33"/>
      <c r="R228" s="33"/>
      <c r="T228" s="31" t="s">
        <v>172</v>
      </c>
      <c r="U228" s="31" t="s">
        <v>538</v>
      </c>
    </row>
    <row r="229" spans="1:21" ht="20.25" customHeight="1">
      <c r="A229" s="20">
        <v>1</v>
      </c>
      <c r="B229" s="21" t="s">
        <v>174</v>
      </c>
      <c r="C229" s="22" t="s">
        <v>540</v>
      </c>
      <c r="D229" s="21" t="s">
        <v>70</v>
      </c>
      <c r="E229" s="24" t="s">
        <v>14</v>
      </c>
      <c r="F229" s="24">
        <v>70</v>
      </c>
      <c r="G229" s="98">
        <v>19860</v>
      </c>
      <c r="H229" s="26">
        <v>98</v>
      </c>
      <c r="I229" s="32">
        <v>0.06</v>
      </c>
      <c r="J229" s="28">
        <f>G229*I229</f>
        <v>1191.5999999999999</v>
      </c>
      <c r="K229" s="29">
        <f t="shared" ref="K229:K241" si="36">ROUNDUP(J229,-1)</f>
        <v>1200</v>
      </c>
      <c r="L229" s="29">
        <f>VLOOKUP(E229,[20]ข้อมูลหลัก!G$1:H$65536,2,FALSE)</f>
        <v>33360</v>
      </c>
      <c r="M229" s="29" t="e">
        <f>#REF!*4/100</f>
        <v>#REF!</v>
      </c>
      <c r="N229" s="29" t="e">
        <f t="shared" si="23"/>
        <v>#REF!</v>
      </c>
      <c r="O229" s="20" t="str">
        <f>LOOKUP(H229,[20]ข้อมูลหลัก!A$1:C$65536)</f>
        <v>ดีเด่น</v>
      </c>
      <c r="P229" s="30"/>
      <c r="T229" s="31" t="s">
        <v>536</v>
      </c>
      <c r="U229" s="31" t="s">
        <v>537</v>
      </c>
    </row>
    <row r="230" spans="1:21" ht="20.25" customHeight="1">
      <c r="A230" s="20">
        <v>2</v>
      </c>
      <c r="B230" s="21" t="s">
        <v>175</v>
      </c>
      <c r="C230" s="22" t="s">
        <v>542</v>
      </c>
      <c r="D230" s="21" t="s">
        <v>70</v>
      </c>
      <c r="E230" s="24" t="s">
        <v>14</v>
      </c>
      <c r="F230" s="24">
        <v>89</v>
      </c>
      <c r="G230" s="98">
        <v>19760</v>
      </c>
      <c r="H230" s="26">
        <v>98.2</v>
      </c>
      <c r="I230" s="32">
        <v>0.06</v>
      </c>
      <c r="J230" s="28">
        <f t="shared" ref="J230:J241" si="37">I230*G230</f>
        <v>1185.5999999999999</v>
      </c>
      <c r="K230" s="29">
        <f t="shared" si="36"/>
        <v>1190</v>
      </c>
      <c r="L230" s="29">
        <f>VLOOKUP(E230,[20]ข้อมูลหลัก!G$1:H$65536,2,FALSE)</f>
        <v>33360</v>
      </c>
      <c r="M230" s="29" t="e">
        <f>#REF!*4/100</f>
        <v>#REF!</v>
      </c>
      <c r="N230" s="29" t="e">
        <f t="shared" ref="N230:N296" si="38">ROUNDUP(M230,-1)</f>
        <v>#REF!</v>
      </c>
      <c r="O230" s="20" t="str">
        <f>LOOKUP(H230,[20]ข้อมูลหลัก!A$1:C$65536)</f>
        <v>ดีเด่น</v>
      </c>
      <c r="P230" s="30"/>
      <c r="Q230" s="19"/>
      <c r="R230" s="19"/>
    </row>
    <row r="231" spans="1:21" ht="20.25" customHeight="1">
      <c r="A231" s="20">
        <v>3</v>
      </c>
      <c r="B231" s="21" t="s">
        <v>178</v>
      </c>
      <c r="C231" s="22" t="s">
        <v>546</v>
      </c>
      <c r="D231" s="21" t="s">
        <v>19</v>
      </c>
      <c r="E231" s="24" t="s">
        <v>12</v>
      </c>
      <c r="F231" s="24">
        <v>108</v>
      </c>
      <c r="G231" s="98">
        <v>14130</v>
      </c>
      <c r="H231" s="26">
        <v>98.8</v>
      </c>
      <c r="I231" s="32">
        <v>0.06</v>
      </c>
      <c r="J231" s="28">
        <f t="shared" si="37"/>
        <v>847.8</v>
      </c>
      <c r="K231" s="29">
        <f>ROUNDUP(J231,-1)</f>
        <v>850</v>
      </c>
      <c r="L231" s="29">
        <f>VLOOKUP(E231,[20]ข้อมูลหลัก!G$1:H$65536,2,FALSE)</f>
        <v>19430</v>
      </c>
      <c r="M231" s="29" t="e">
        <f>#REF!*4/100</f>
        <v>#REF!</v>
      </c>
      <c r="N231" s="29" t="e">
        <f t="shared" si="38"/>
        <v>#REF!</v>
      </c>
      <c r="O231" s="20" t="str">
        <f>LOOKUP(H231,[20]ข้อมูลหลัก!A$1:C$65536)</f>
        <v>ดีเด่น</v>
      </c>
      <c r="P231" s="30"/>
      <c r="T231" s="31" t="s">
        <v>539</v>
      </c>
      <c r="U231" s="31" t="s">
        <v>540</v>
      </c>
    </row>
    <row r="232" spans="1:21" ht="20.25" customHeight="1">
      <c r="A232" s="20">
        <v>4</v>
      </c>
      <c r="B232" s="21" t="s">
        <v>176</v>
      </c>
      <c r="C232" s="22" t="s">
        <v>544</v>
      </c>
      <c r="D232" s="21" t="s">
        <v>19</v>
      </c>
      <c r="E232" s="24" t="s">
        <v>12</v>
      </c>
      <c r="F232" s="24">
        <v>120</v>
      </c>
      <c r="G232" s="98">
        <v>15470</v>
      </c>
      <c r="H232" s="26">
        <v>98</v>
      </c>
      <c r="I232" s="32">
        <v>0.06</v>
      </c>
      <c r="J232" s="28">
        <f t="shared" si="37"/>
        <v>928.19999999999993</v>
      </c>
      <c r="K232" s="29">
        <f t="shared" si="36"/>
        <v>930</v>
      </c>
      <c r="L232" s="29">
        <f>VLOOKUP(E232,[20]ข้อมูลหลัก!G$1:H$65536,2,FALSE)</f>
        <v>19430</v>
      </c>
      <c r="M232" s="29" t="e">
        <f>#REF!*4/100</f>
        <v>#REF!</v>
      </c>
      <c r="N232" s="29" t="e">
        <f t="shared" si="38"/>
        <v>#REF!</v>
      </c>
      <c r="O232" s="20" t="str">
        <f>LOOKUP(H232,[20]ข้อมูลหลัก!A$1:C$65536)</f>
        <v>ดีเด่น</v>
      </c>
      <c r="P232" s="30"/>
      <c r="T232" s="31" t="s">
        <v>541</v>
      </c>
      <c r="U232" s="31" t="s">
        <v>542</v>
      </c>
    </row>
    <row r="233" spans="1:21" ht="20.25" customHeight="1">
      <c r="A233" s="20">
        <v>5</v>
      </c>
      <c r="B233" s="21" t="s">
        <v>177</v>
      </c>
      <c r="C233" s="22" t="s">
        <v>545</v>
      </c>
      <c r="D233" s="21" t="s">
        <v>19</v>
      </c>
      <c r="E233" s="24" t="s">
        <v>12</v>
      </c>
      <c r="F233" s="24">
        <v>301</v>
      </c>
      <c r="G233" s="98">
        <v>15510</v>
      </c>
      <c r="H233" s="26">
        <v>98</v>
      </c>
      <c r="I233" s="32">
        <v>0.06</v>
      </c>
      <c r="J233" s="28">
        <f t="shared" si="37"/>
        <v>930.59999999999991</v>
      </c>
      <c r="K233" s="29">
        <f t="shared" si="36"/>
        <v>940</v>
      </c>
      <c r="L233" s="29">
        <f>VLOOKUP(E233,[20]ข้อมูลหลัก!G$1:H$65536,2,FALSE)</f>
        <v>19430</v>
      </c>
      <c r="M233" s="29" t="e">
        <f>#REF!*4/100</f>
        <v>#REF!</v>
      </c>
      <c r="N233" s="29" t="e">
        <f t="shared" si="38"/>
        <v>#REF!</v>
      </c>
      <c r="O233" s="20" t="str">
        <f>LOOKUP(H233,[20]ข้อมูลหลัก!A$1:C$65536)</f>
        <v>ดีเด่น</v>
      </c>
      <c r="P233" s="30"/>
      <c r="T233" s="31" t="s">
        <v>178</v>
      </c>
      <c r="U233" s="31" t="s">
        <v>546</v>
      </c>
    </row>
    <row r="234" spans="1:21" ht="20.25" customHeight="1">
      <c r="A234" s="20">
        <v>6</v>
      </c>
      <c r="B234" s="21" t="s">
        <v>710</v>
      </c>
      <c r="C234" s="115" t="s">
        <v>790</v>
      </c>
      <c r="D234" s="21" t="s">
        <v>61</v>
      </c>
      <c r="E234" s="24" t="s">
        <v>14</v>
      </c>
      <c r="F234" s="24">
        <v>987</v>
      </c>
      <c r="G234" s="98">
        <v>18000</v>
      </c>
      <c r="H234" s="26">
        <v>97.68</v>
      </c>
      <c r="I234" s="32">
        <v>0.06</v>
      </c>
      <c r="J234" s="28">
        <f t="shared" si="37"/>
        <v>1080</v>
      </c>
      <c r="K234" s="29">
        <f t="shared" si="36"/>
        <v>1080</v>
      </c>
      <c r="L234" s="29">
        <f>VLOOKUP(E234,[20]ข้อมูลหลัก!G$1:H$65536,2,FALSE)</f>
        <v>33360</v>
      </c>
      <c r="M234" s="29" t="e">
        <f>#REF!*4/100</f>
        <v>#REF!</v>
      </c>
      <c r="N234" s="29" t="e">
        <f t="shared" si="38"/>
        <v>#REF!</v>
      </c>
      <c r="O234" s="20" t="str">
        <f>LOOKUP(H234,[20]ข้อมูลหลัก!A$1:C$65536)</f>
        <v>ดีเด่น</v>
      </c>
      <c r="P234" s="30"/>
      <c r="T234" s="31"/>
      <c r="U234" s="31"/>
    </row>
    <row r="235" spans="1:21" ht="20.25" customHeight="1">
      <c r="A235" s="20">
        <v>7</v>
      </c>
      <c r="B235" s="21" t="s">
        <v>179</v>
      </c>
      <c r="C235" s="22" t="s">
        <v>548</v>
      </c>
      <c r="D235" s="21" t="s">
        <v>61</v>
      </c>
      <c r="E235" s="24" t="s">
        <v>14</v>
      </c>
      <c r="F235" s="24">
        <v>988</v>
      </c>
      <c r="G235" s="98">
        <v>18000</v>
      </c>
      <c r="H235" s="26">
        <v>98.4</v>
      </c>
      <c r="I235" s="27">
        <v>0.06</v>
      </c>
      <c r="J235" s="28">
        <f t="shared" si="37"/>
        <v>1080</v>
      </c>
      <c r="K235" s="29">
        <f t="shared" si="36"/>
        <v>1080</v>
      </c>
      <c r="L235" s="29">
        <f>VLOOKUP(E235,[20]ข้อมูลหลัก!G$1:H$65536,2,FALSE)</f>
        <v>33360</v>
      </c>
      <c r="M235" s="29" t="e">
        <f>#REF!*4/100</f>
        <v>#REF!</v>
      </c>
      <c r="N235" s="29" t="e">
        <f t="shared" si="38"/>
        <v>#REF!</v>
      </c>
      <c r="O235" s="20" t="str">
        <f>LOOKUP(H235,[20]ข้อมูลหลัก!A$1:C$65536)</f>
        <v>ดีเด่น</v>
      </c>
      <c r="P235" s="20"/>
      <c r="T235" s="31" t="s">
        <v>543</v>
      </c>
      <c r="U235" s="31" t="s">
        <v>544</v>
      </c>
    </row>
    <row r="236" spans="1:21" ht="20.25" customHeight="1">
      <c r="A236" s="20">
        <v>8</v>
      </c>
      <c r="B236" s="23" t="s">
        <v>672</v>
      </c>
      <c r="C236" s="46" t="s">
        <v>765</v>
      </c>
      <c r="D236" s="45" t="s">
        <v>649</v>
      </c>
      <c r="E236" s="20" t="s">
        <v>9</v>
      </c>
      <c r="F236" s="20">
        <v>995</v>
      </c>
      <c r="G236" s="111">
        <v>13800</v>
      </c>
      <c r="H236" s="26">
        <v>85</v>
      </c>
      <c r="I236" s="27">
        <v>0</v>
      </c>
      <c r="J236" s="28">
        <f t="shared" si="37"/>
        <v>0</v>
      </c>
      <c r="K236" s="29">
        <f t="shared" si="36"/>
        <v>0</v>
      </c>
      <c r="L236" s="29">
        <f>VLOOKUP(E236,[13]ข้อมูลหลัก!G$1:H$65536,2,FALSE)</f>
        <v>23970</v>
      </c>
      <c r="M236" s="29" t="e">
        <f>#REF!*4/100</f>
        <v>#REF!</v>
      </c>
      <c r="N236" s="29" t="e">
        <f t="shared" si="38"/>
        <v>#REF!</v>
      </c>
      <c r="O236" s="20" t="str">
        <f>LOOKUP(H236,[13]ข้อมูลหลัก!A$1:C$65536)</f>
        <v>ดีมาก</v>
      </c>
      <c r="P236" s="20"/>
      <c r="T236" s="31"/>
      <c r="U236" s="31"/>
    </row>
    <row r="237" spans="1:21" ht="20.25" customHeight="1">
      <c r="A237" s="20">
        <v>9</v>
      </c>
      <c r="B237" s="45" t="s">
        <v>812</v>
      </c>
      <c r="C237" s="20">
        <v>996</v>
      </c>
      <c r="D237" s="42" t="s">
        <v>8</v>
      </c>
      <c r="E237" s="20" t="s">
        <v>9</v>
      </c>
      <c r="F237" s="114">
        <v>996</v>
      </c>
      <c r="H237" s="26"/>
      <c r="I237" s="27"/>
      <c r="J237" s="28"/>
      <c r="K237" s="29"/>
      <c r="L237" s="29"/>
      <c r="M237" s="29" t="e">
        <f>#REF!*4/100</f>
        <v>#REF!</v>
      </c>
      <c r="N237" s="29" t="e">
        <f t="shared" si="38"/>
        <v>#REF!</v>
      </c>
      <c r="O237" s="20"/>
      <c r="P237" s="20"/>
      <c r="T237" s="31"/>
      <c r="U237" s="31"/>
    </row>
    <row r="238" spans="1:21" ht="20.25" customHeight="1">
      <c r="A238" s="20">
        <v>10</v>
      </c>
      <c r="B238" s="48" t="s">
        <v>673</v>
      </c>
      <c r="C238" s="88" t="s">
        <v>766</v>
      </c>
      <c r="D238" s="45" t="s">
        <v>671</v>
      </c>
      <c r="E238" s="20" t="s">
        <v>9</v>
      </c>
      <c r="F238" s="20">
        <v>1001</v>
      </c>
      <c r="G238" s="111">
        <v>13800</v>
      </c>
      <c r="H238" s="26">
        <v>85</v>
      </c>
      <c r="I238" s="27">
        <v>0</v>
      </c>
      <c r="J238" s="28">
        <f t="shared" si="37"/>
        <v>0</v>
      </c>
      <c r="K238" s="29">
        <f t="shared" si="36"/>
        <v>0</v>
      </c>
      <c r="L238" s="29">
        <f>VLOOKUP(E238,[13]ข้อมูลหลัก!G$1:H$65536,2,FALSE)</f>
        <v>23970</v>
      </c>
      <c r="M238" s="29" t="e">
        <f>#REF!*4/100</f>
        <v>#REF!</v>
      </c>
      <c r="N238" s="29" t="e">
        <f t="shared" si="38"/>
        <v>#REF!</v>
      </c>
      <c r="O238" s="20" t="str">
        <f>LOOKUP(H238,[13]ข้อมูลหลัก!A$1:C$65536)</f>
        <v>ดีมาก</v>
      </c>
      <c r="P238" s="20"/>
      <c r="T238" s="31"/>
      <c r="U238" s="31"/>
    </row>
    <row r="239" spans="1:21" ht="20.25" customHeight="1">
      <c r="A239" s="49">
        <v>11</v>
      </c>
      <c r="B239" s="101" t="s">
        <v>674</v>
      </c>
      <c r="C239" s="116" t="s">
        <v>738</v>
      </c>
      <c r="D239" s="71" t="s">
        <v>671</v>
      </c>
      <c r="E239" s="49" t="s">
        <v>9</v>
      </c>
      <c r="F239" s="49">
        <v>1002</v>
      </c>
      <c r="G239" s="117">
        <v>13800</v>
      </c>
      <c r="H239" s="55">
        <v>84</v>
      </c>
      <c r="I239" s="56">
        <v>0</v>
      </c>
      <c r="J239" s="57">
        <f t="shared" si="37"/>
        <v>0</v>
      </c>
      <c r="K239" s="58">
        <f t="shared" si="36"/>
        <v>0</v>
      </c>
      <c r="L239" s="58">
        <f>VLOOKUP(E239,[13]ข้อมูลหลัก!G$1:H$65536,2,FALSE)</f>
        <v>23970</v>
      </c>
      <c r="M239" s="58" t="e">
        <f>#REF!*4/100</f>
        <v>#REF!</v>
      </c>
      <c r="N239" s="58" t="e">
        <f t="shared" si="38"/>
        <v>#REF!</v>
      </c>
      <c r="O239" s="49" t="str">
        <f>LOOKUP(H239,[13]ข้อมูลหลัก!A$1:C$65536)</f>
        <v>ดี</v>
      </c>
      <c r="P239" s="49"/>
      <c r="T239" s="31"/>
      <c r="U239" s="31"/>
    </row>
    <row r="240" spans="1:21" ht="20.25" customHeight="1">
      <c r="A240" s="20">
        <v>12</v>
      </c>
      <c r="B240" s="48" t="s">
        <v>675</v>
      </c>
      <c r="C240" s="88" t="s">
        <v>767</v>
      </c>
      <c r="D240" s="45" t="s">
        <v>676</v>
      </c>
      <c r="E240" s="20" t="s">
        <v>9</v>
      </c>
      <c r="F240" s="20">
        <v>1009</v>
      </c>
      <c r="G240" s="111">
        <v>11280</v>
      </c>
      <c r="H240" s="26">
        <v>86</v>
      </c>
      <c r="I240" s="27">
        <v>0</v>
      </c>
      <c r="J240" s="28">
        <f t="shared" si="37"/>
        <v>0</v>
      </c>
      <c r="K240" s="29">
        <f t="shared" si="36"/>
        <v>0</v>
      </c>
      <c r="L240" s="29">
        <f>VLOOKUP(E240,[13]ข้อมูลหลัก!G$1:H$65536,2,FALSE)</f>
        <v>23970</v>
      </c>
      <c r="M240" s="29" t="e">
        <f>#REF!*4/100</f>
        <v>#REF!</v>
      </c>
      <c r="N240" s="29" t="e">
        <f t="shared" si="38"/>
        <v>#REF!</v>
      </c>
      <c r="O240" s="20" t="str">
        <f>LOOKUP(H240,[13]ข้อมูลหลัก!A$1:C$65536)</f>
        <v>ดีมาก</v>
      </c>
      <c r="P240" s="20"/>
      <c r="T240" s="31"/>
      <c r="U240" s="31"/>
    </row>
    <row r="241" spans="1:21" ht="20.25" customHeight="1">
      <c r="A241" s="20">
        <v>13</v>
      </c>
      <c r="B241" s="23" t="s">
        <v>677</v>
      </c>
      <c r="C241" s="88" t="s">
        <v>768</v>
      </c>
      <c r="D241" s="45" t="s">
        <v>643</v>
      </c>
      <c r="E241" s="20" t="s">
        <v>9</v>
      </c>
      <c r="F241" s="20">
        <v>1010</v>
      </c>
      <c r="G241" s="111">
        <v>11280</v>
      </c>
      <c r="H241" s="26">
        <v>85</v>
      </c>
      <c r="I241" s="27">
        <v>0</v>
      </c>
      <c r="J241" s="28">
        <f t="shared" si="37"/>
        <v>0</v>
      </c>
      <c r="K241" s="29">
        <f t="shared" si="36"/>
        <v>0</v>
      </c>
      <c r="L241" s="29">
        <f>VLOOKUP(E241,[13]ข้อมูลหลัก!G$1:H$65536,2,FALSE)</f>
        <v>23970</v>
      </c>
      <c r="M241" s="29" t="e">
        <f>#REF!*4/100</f>
        <v>#REF!</v>
      </c>
      <c r="N241" s="29" t="e">
        <f t="shared" si="38"/>
        <v>#REF!</v>
      </c>
      <c r="O241" s="20" t="str">
        <f>LOOKUP(H241,[13]ข้อมูลหลัก!A$1:C$65536)</f>
        <v>ดีมาก</v>
      </c>
      <c r="P241" s="20"/>
      <c r="T241" s="31"/>
      <c r="U241" s="31"/>
    </row>
    <row r="242" spans="1:21" ht="20.25" customHeight="1">
      <c r="A242" s="13"/>
      <c r="B242" s="13"/>
      <c r="C242" s="112"/>
      <c r="D242" s="15" t="s">
        <v>798</v>
      </c>
      <c r="E242" s="13"/>
      <c r="F242" s="13"/>
      <c r="G242" s="16"/>
      <c r="H242" s="13"/>
      <c r="I242" s="13"/>
      <c r="J242" s="17"/>
      <c r="K242" s="18"/>
      <c r="L242" s="13"/>
      <c r="M242" s="13"/>
      <c r="N242" s="13"/>
      <c r="O242" s="13"/>
      <c r="P242" s="13"/>
      <c r="T242" s="31" t="s">
        <v>547</v>
      </c>
      <c r="U242" s="31" t="s">
        <v>548</v>
      </c>
    </row>
    <row r="243" spans="1:21" ht="20.25" customHeight="1">
      <c r="A243" s="13">
        <v>1</v>
      </c>
      <c r="B243" s="23" t="s">
        <v>678</v>
      </c>
      <c r="C243" s="88" t="s">
        <v>721</v>
      </c>
      <c r="D243" s="23" t="s">
        <v>19</v>
      </c>
      <c r="E243" s="20" t="s">
        <v>12</v>
      </c>
      <c r="F243" s="20">
        <v>78</v>
      </c>
      <c r="G243" s="111">
        <v>13800</v>
      </c>
      <c r="H243" s="26">
        <v>96</v>
      </c>
      <c r="I243" s="27">
        <v>0</v>
      </c>
      <c r="J243" s="28">
        <f t="shared" ref="J243" si="39">I243*G243</f>
        <v>0</v>
      </c>
      <c r="K243" s="29">
        <f t="shared" ref="K243" si="40">ROUNDUP(J243,-1)</f>
        <v>0</v>
      </c>
      <c r="L243" s="29">
        <f>VLOOKUP(E243,[13]ข้อมูลหลัก!G$1:H$65536,2,FALSE)</f>
        <v>19430</v>
      </c>
      <c r="M243" s="29" t="e">
        <f>#REF!*4/100</f>
        <v>#REF!</v>
      </c>
      <c r="N243" s="29" t="e">
        <f t="shared" si="38"/>
        <v>#REF!</v>
      </c>
      <c r="O243" s="20" t="str">
        <f>LOOKUP(H243,[13]ข้อมูลหลัก!A$1:C$65536)</f>
        <v>ดีเด่น</v>
      </c>
      <c r="P243" s="20"/>
      <c r="T243" s="31"/>
      <c r="U243" s="31"/>
    </row>
    <row r="244" spans="1:21" ht="20.25" customHeight="1">
      <c r="A244" s="20">
        <v>2</v>
      </c>
      <c r="B244" s="21" t="s">
        <v>180</v>
      </c>
      <c r="C244" s="110" t="s">
        <v>551</v>
      </c>
      <c r="D244" s="21" t="s">
        <v>19</v>
      </c>
      <c r="E244" s="24" t="s">
        <v>12</v>
      </c>
      <c r="F244" s="24">
        <v>140</v>
      </c>
      <c r="G244" s="98">
        <v>15500</v>
      </c>
      <c r="H244" s="26">
        <v>98.5</v>
      </c>
      <c r="I244" s="27">
        <v>5.5E-2</v>
      </c>
      <c r="J244" s="28">
        <f>G244*I244</f>
        <v>852.5</v>
      </c>
      <c r="K244" s="29">
        <f>ROUNDUP(J244,-1)</f>
        <v>860</v>
      </c>
      <c r="L244" s="29">
        <f>VLOOKUP(E244,[21]ข้อมูลหลัก!G$1:H$65536,2,FALSE)</f>
        <v>19430</v>
      </c>
      <c r="M244" s="29" t="e">
        <f>#REF!*4/100</f>
        <v>#REF!</v>
      </c>
      <c r="N244" s="29" t="e">
        <f t="shared" si="38"/>
        <v>#REF!</v>
      </c>
      <c r="O244" s="20" t="str">
        <f>LOOKUP(H244,[21]ข้อมูลหลัก!A$1:C$65536)</f>
        <v>ดีเด่น</v>
      </c>
      <c r="P244" s="30"/>
      <c r="Q244" s="19"/>
      <c r="R244" s="19"/>
      <c r="T244" s="31" t="s">
        <v>549</v>
      </c>
      <c r="U244" s="100">
        <v>1571100068736</v>
      </c>
    </row>
    <row r="245" spans="1:21" ht="20.25" customHeight="1">
      <c r="A245" s="13">
        <v>3</v>
      </c>
      <c r="B245" s="21" t="s">
        <v>181</v>
      </c>
      <c r="C245" s="110" t="s">
        <v>553</v>
      </c>
      <c r="D245" s="21" t="s">
        <v>61</v>
      </c>
      <c r="E245" s="24" t="s">
        <v>14</v>
      </c>
      <c r="F245" s="24">
        <v>863</v>
      </c>
      <c r="G245" s="98">
        <v>18470</v>
      </c>
      <c r="H245" s="26">
        <v>97.5</v>
      </c>
      <c r="I245" s="27">
        <v>5.5E-2</v>
      </c>
      <c r="J245" s="28">
        <f>I245*G245</f>
        <v>1015.85</v>
      </c>
      <c r="K245" s="29">
        <f>ROUNDUP(J245,-1)</f>
        <v>1020</v>
      </c>
      <c r="L245" s="29">
        <f>VLOOKUP(E245,[21]ข้อมูลหลัก!G$1:H$65536,2,FALSE)</f>
        <v>33360</v>
      </c>
      <c r="M245" s="29" t="e">
        <f>#REF!*4/100</f>
        <v>#REF!</v>
      </c>
      <c r="N245" s="29" t="e">
        <f t="shared" si="38"/>
        <v>#REF!</v>
      </c>
      <c r="O245" s="20" t="str">
        <f>LOOKUP(H245,[21]ข้อมูลหลัก!A$1:C$65536)</f>
        <v>ดีเด่น</v>
      </c>
      <c r="P245" s="30"/>
    </row>
    <row r="246" spans="1:21" ht="20.25" customHeight="1">
      <c r="A246" s="20">
        <v>4</v>
      </c>
      <c r="B246" s="118" t="s">
        <v>182</v>
      </c>
      <c r="C246" s="110" t="s">
        <v>555</v>
      </c>
      <c r="D246" s="118" t="s">
        <v>82</v>
      </c>
      <c r="E246" s="13" t="s">
        <v>14</v>
      </c>
      <c r="F246" s="13">
        <v>865</v>
      </c>
      <c r="G246" s="119">
        <v>19000</v>
      </c>
      <c r="H246" s="26">
        <v>97.25</v>
      </c>
      <c r="I246" s="32">
        <v>5.2499999999999998E-2</v>
      </c>
      <c r="J246" s="28">
        <f>I246*G246</f>
        <v>997.5</v>
      </c>
      <c r="K246" s="29">
        <f>ROUNDUP(J246,-1)</f>
        <v>1000</v>
      </c>
      <c r="L246" s="29">
        <f>VLOOKUP(E246,[21]ข้อมูลหลัก!G$1:H$65536,2,FALSE)</f>
        <v>33360</v>
      </c>
      <c r="M246" s="29" t="e">
        <f>#REF!*4/100</f>
        <v>#REF!</v>
      </c>
      <c r="N246" s="29" t="e">
        <f t="shared" si="38"/>
        <v>#REF!</v>
      </c>
      <c r="O246" s="20" t="str">
        <f>LOOKUP(H246,[21]ข้อมูลหลัก!A$1:C$65536)</f>
        <v>ดีเด่น</v>
      </c>
      <c r="P246" s="30"/>
      <c r="T246" s="31" t="s">
        <v>550</v>
      </c>
      <c r="U246" s="31" t="s">
        <v>551</v>
      </c>
    </row>
    <row r="247" spans="1:21" ht="20.25" customHeight="1">
      <c r="A247" s="13">
        <v>5</v>
      </c>
      <c r="B247" s="21" t="s">
        <v>183</v>
      </c>
      <c r="C247" s="110" t="s">
        <v>557</v>
      </c>
      <c r="D247" s="21" t="s">
        <v>19</v>
      </c>
      <c r="E247" s="24" t="s">
        <v>12</v>
      </c>
      <c r="F247" s="24">
        <v>867</v>
      </c>
      <c r="G247" s="98">
        <v>15500</v>
      </c>
      <c r="H247" s="26">
        <v>98</v>
      </c>
      <c r="I247" s="27">
        <v>5.5E-2</v>
      </c>
      <c r="J247" s="28">
        <f>I247*G247</f>
        <v>852.5</v>
      </c>
      <c r="K247" s="29">
        <f>ROUNDUP(J247,-1)</f>
        <v>860</v>
      </c>
      <c r="L247" s="29">
        <f>VLOOKUP(E247,[21]ข้อมูลหลัก!G$1:H$65536,2,FALSE)</f>
        <v>19430</v>
      </c>
      <c r="M247" s="29" t="e">
        <f>#REF!*4/100</f>
        <v>#REF!</v>
      </c>
      <c r="N247" s="29" t="e">
        <f t="shared" si="38"/>
        <v>#REF!</v>
      </c>
      <c r="O247" s="20" t="str">
        <f>LOOKUP(H247,[21]ข้อมูลหลัก!A$1:C$65536)</f>
        <v>ดีเด่น</v>
      </c>
      <c r="P247" s="30"/>
      <c r="T247" s="31" t="s">
        <v>552</v>
      </c>
      <c r="U247" s="31" t="s">
        <v>553</v>
      </c>
    </row>
    <row r="248" spans="1:21" ht="20.25" customHeight="1">
      <c r="A248" s="20">
        <v>6</v>
      </c>
      <c r="B248" s="48" t="s">
        <v>679</v>
      </c>
      <c r="C248" s="88" t="s">
        <v>769</v>
      </c>
      <c r="D248" s="45" t="s">
        <v>8</v>
      </c>
      <c r="E248" s="20" t="s">
        <v>9</v>
      </c>
      <c r="F248" s="20">
        <v>871</v>
      </c>
      <c r="G248" s="111">
        <v>13800</v>
      </c>
      <c r="H248" s="26">
        <v>95</v>
      </c>
      <c r="I248" s="27">
        <v>0</v>
      </c>
      <c r="J248" s="28">
        <f t="shared" ref="J248:J253" si="41">I248*G248</f>
        <v>0</v>
      </c>
      <c r="K248" s="29">
        <f t="shared" ref="K248:K253" si="42">ROUNDUP(J248,-1)</f>
        <v>0</v>
      </c>
      <c r="L248" s="29">
        <f>VLOOKUP(E248,[13]ข้อมูลหลัก!G$1:H$65536,2,FALSE)</f>
        <v>23970</v>
      </c>
      <c r="M248" s="29" t="e">
        <f>#REF!*4/100</f>
        <v>#REF!</v>
      </c>
      <c r="N248" s="29" t="e">
        <f t="shared" si="38"/>
        <v>#REF!</v>
      </c>
      <c r="O248" s="20" t="str">
        <f>LOOKUP(H248,[13]ข้อมูลหลัก!A$1:C$65536)</f>
        <v>ดีเด่น</v>
      </c>
      <c r="P248" s="20"/>
      <c r="T248" s="31"/>
      <c r="U248" s="31"/>
    </row>
    <row r="249" spans="1:21" ht="20.25" customHeight="1">
      <c r="A249" s="13">
        <v>7</v>
      </c>
      <c r="B249" s="23" t="s">
        <v>680</v>
      </c>
      <c r="C249" s="88" t="s">
        <v>740</v>
      </c>
      <c r="D249" s="45" t="s">
        <v>8</v>
      </c>
      <c r="E249" s="20" t="s">
        <v>9</v>
      </c>
      <c r="F249" s="20">
        <v>872</v>
      </c>
      <c r="G249" s="111">
        <v>13800</v>
      </c>
      <c r="H249" s="26">
        <v>90</v>
      </c>
      <c r="I249" s="27">
        <v>0</v>
      </c>
      <c r="J249" s="28">
        <f t="shared" si="41"/>
        <v>0</v>
      </c>
      <c r="K249" s="29">
        <f t="shared" si="42"/>
        <v>0</v>
      </c>
      <c r="L249" s="29">
        <f>VLOOKUP(E249,[13]ข้อมูลหลัก!G$1:H$65536,2,FALSE)</f>
        <v>23970</v>
      </c>
      <c r="M249" s="29" t="e">
        <f>#REF!*4/100</f>
        <v>#REF!</v>
      </c>
      <c r="N249" s="29" t="e">
        <f t="shared" si="38"/>
        <v>#REF!</v>
      </c>
      <c r="O249" s="20" t="str">
        <f>LOOKUP(H249,[13]ข้อมูลหลัก!A$1:C$65536)</f>
        <v>ดีมาก</v>
      </c>
      <c r="P249" s="20"/>
      <c r="T249" s="31"/>
      <c r="U249" s="31"/>
    </row>
    <row r="250" spans="1:21" ht="20.25" customHeight="1">
      <c r="A250" s="20">
        <v>8</v>
      </c>
      <c r="B250" s="23" t="s">
        <v>681</v>
      </c>
      <c r="C250" s="88" t="s">
        <v>770</v>
      </c>
      <c r="D250" s="45" t="s">
        <v>642</v>
      </c>
      <c r="E250" s="20" t="s">
        <v>9</v>
      </c>
      <c r="F250" s="20">
        <v>877</v>
      </c>
      <c r="G250" s="111">
        <v>13800</v>
      </c>
      <c r="H250" s="26">
        <v>92.25</v>
      </c>
      <c r="I250" s="27">
        <v>0</v>
      </c>
      <c r="J250" s="28">
        <f t="shared" si="41"/>
        <v>0</v>
      </c>
      <c r="K250" s="29">
        <f t="shared" si="42"/>
        <v>0</v>
      </c>
      <c r="L250" s="29">
        <f>VLOOKUP(E250,[13]ข้อมูลหลัก!G$1:H$65536,2,FALSE)</f>
        <v>23970</v>
      </c>
      <c r="M250" s="29" t="e">
        <f>#REF!*4/100</f>
        <v>#REF!</v>
      </c>
      <c r="N250" s="29" t="e">
        <f t="shared" si="38"/>
        <v>#REF!</v>
      </c>
      <c r="O250" s="20" t="str">
        <f>LOOKUP(H250,[13]ข้อมูลหลัก!A$1:C$65536)</f>
        <v>ดีมาก</v>
      </c>
      <c r="P250" s="20"/>
      <c r="T250" s="31"/>
      <c r="U250" s="31"/>
    </row>
    <row r="251" spans="1:21" ht="20.25" customHeight="1">
      <c r="A251" s="13">
        <v>9</v>
      </c>
      <c r="B251" s="48" t="s">
        <v>682</v>
      </c>
      <c r="C251" s="88" t="s">
        <v>739</v>
      </c>
      <c r="D251" s="45" t="s">
        <v>642</v>
      </c>
      <c r="E251" s="20" t="s">
        <v>9</v>
      </c>
      <c r="F251" s="20">
        <v>878</v>
      </c>
      <c r="G251" s="111">
        <v>13800</v>
      </c>
      <c r="H251" s="26">
        <v>91</v>
      </c>
      <c r="I251" s="27">
        <v>0</v>
      </c>
      <c r="J251" s="28">
        <f t="shared" si="41"/>
        <v>0</v>
      </c>
      <c r="K251" s="29">
        <f t="shared" si="42"/>
        <v>0</v>
      </c>
      <c r="L251" s="29">
        <f>VLOOKUP(E251,[13]ข้อมูลหลัก!G$1:H$65536,2,FALSE)</f>
        <v>23970</v>
      </c>
      <c r="M251" s="29" t="e">
        <f>#REF!*4/100</f>
        <v>#REF!</v>
      </c>
      <c r="N251" s="29" t="e">
        <f t="shared" si="38"/>
        <v>#REF!</v>
      </c>
      <c r="O251" s="20" t="str">
        <f>LOOKUP(H251,[13]ข้อมูลหลัก!A$1:C$65536)</f>
        <v>ดีมาก</v>
      </c>
      <c r="P251" s="20"/>
      <c r="T251" s="31"/>
      <c r="U251" s="31"/>
    </row>
    <row r="252" spans="1:21" ht="20.25" customHeight="1">
      <c r="A252" s="20">
        <v>10</v>
      </c>
      <c r="B252" s="48" t="s">
        <v>683</v>
      </c>
      <c r="C252" s="88" t="s">
        <v>771</v>
      </c>
      <c r="D252" s="45" t="s">
        <v>676</v>
      </c>
      <c r="E252" s="20" t="s">
        <v>9</v>
      </c>
      <c r="F252" s="20">
        <v>885</v>
      </c>
      <c r="G252" s="111">
        <v>11280</v>
      </c>
      <c r="H252" s="26">
        <v>93</v>
      </c>
      <c r="I252" s="27">
        <v>0</v>
      </c>
      <c r="J252" s="28">
        <f t="shared" si="41"/>
        <v>0</v>
      </c>
      <c r="K252" s="29">
        <f t="shared" si="42"/>
        <v>0</v>
      </c>
      <c r="L252" s="29">
        <f>VLOOKUP(E252,[13]ข้อมูลหลัก!G$1:H$65536,2,FALSE)</f>
        <v>23970</v>
      </c>
      <c r="M252" s="29" t="e">
        <f>#REF!*4/100</f>
        <v>#REF!</v>
      </c>
      <c r="N252" s="29" t="e">
        <f t="shared" si="38"/>
        <v>#REF!</v>
      </c>
      <c r="O252" s="20" t="str">
        <f>LOOKUP(H252,[13]ข้อมูลหลัก!A$1:C$65536)</f>
        <v>ดีมาก</v>
      </c>
      <c r="P252" s="20"/>
      <c r="T252" s="31"/>
      <c r="U252" s="31"/>
    </row>
    <row r="253" spans="1:21" ht="20.25" customHeight="1">
      <c r="A253" s="13">
        <v>11</v>
      </c>
      <c r="B253" s="48" t="s">
        <v>684</v>
      </c>
      <c r="C253" s="88" t="s">
        <v>772</v>
      </c>
      <c r="D253" s="45" t="s">
        <v>643</v>
      </c>
      <c r="E253" s="20" t="s">
        <v>9</v>
      </c>
      <c r="F253" s="20">
        <v>886</v>
      </c>
      <c r="G253" s="111">
        <v>11280</v>
      </c>
      <c r="H253" s="26">
        <v>93.5</v>
      </c>
      <c r="I253" s="27">
        <v>0</v>
      </c>
      <c r="J253" s="28">
        <f t="shared" si="41"/>
        <v>0</v>
      </c>
      <c r="K253" s="29">
        <f t="shared" si="42"/>
        <v>0</v>
      </c>
      <c r="L253" s="29">
        <f>VLOOKUP(E253,[13]ข้อมูลหลัก!G$1:H$65536,2,FALSE)</f>
        <v>23970</v>
      </c>
      <c r="M253" s="29" t="e">
        <f>#REF!*4/100</f>
        <v>#REF!</v>
      </c>
      <c r="N253" s="29" t="e">
        <f t="shared" si="38"/>
        <v>#REF!</v>
      </c>
      <c r="O253" s="20" t="str">
        <f>LOOKUP(H253,[13]ข้อมูลหลัก!A$1:C$65536)</f>
        <v>ดีมาก</v>
      </c>
      <c r="P253" s="20"/>
      <c r="T253" s="31"/>
      <c r="U253" s="31"/>
    </row>
    <row r="254" spans="1:21" ht="20.25" customHeight="1">
      <c r="A254" s="20">
        <v>12</v>
      </c>
      <c r="B254" s="21" t="s">
        <v>184</v>
      </c>
      <c r="C254" s="110" t="s">
        <v>559</v>
      </c>
      <c r="D254" s="21" t="s">
        <v>8</v>
      </c>
      <c r="E254" s="24" t="s">
        <v>9</v>
      </c>
      <c r="F254" s="24">
        <v>890</v>
      </c>
      <c r="G254" s="98">
        <v>14330</v>
      </c>
      <c r="H254" s="26">
        <v>85</v>
      </c>
      <c r="I254" s="27">
        <v>4.2500000000000003E-2</v>
      </c>
      <c r="J254" s="28">
        <f>I254*G254</f>
        <v>609.02500000000009</v>
      </c>
      <c r="K254" s="29">
        <f>ROUNDUP(J254,-1)</f>
        <v>610</v>
      </c>
      <c r="L254" s="29">
        <f>VLOOKUP(E254,[21]ข้อมูลหลัก!G$1:H$65536,2,FALSE)</f>
        <v>23970</v>
      </c>
      <c r="M254" s="29" t="e">
        <f>#REF!*4/100</f>
        <v>#REF!</v>
      </c>
      <c r="N254" s="29" t="e">
        <f t="shared" si="38"/>
        <v>#REF!</v>
      </c>
      <c r="O254" s="20" t="str">
        <f>LOOKUP(H254,[21]ข้อมูลหลัก!A$1:C$65536)</f>
        <v>ดีมาก</v>
      </c>
      <c r="P254" s="30"/>
      <c r="T254" s="31" t="s">
        <v>554</v>
      </c>
      <c r="U254" s="31" t="s">
        <v>555</v>
      </c>
    </row>
    <row r="255" spans="1:21" ht="20.25" customHeight="1">
      <c r="A255" s="13"/>
      <c r="B255" s="13"/>
      <c r="C255" s="112"/>
      <c r="D255" s="15" t="s">
        <v>799</v>
      </c>
      <c r="E255" s="13"/>
      <c r="F255" s="13"/>
      <c r="G255" s="16"/>
      <c r="H255" s="13"/>
      <c r="I255" s="13"/>
      <c r="J255" s="17"/>
      <c r="K255" s="18"/>
      <c r="L255" s="13"/>
      <c r="M255" s="13"/>
      <c r="N255" s="13"/>
      <c r="O255" s="13"/>
      <c r="P255" s="13"/>
      <c r="T255" s="31" t="s">
        <v>556</v>
      </c>
      <c r="U255" s="31" t="s">
        <v>557</v>
      </c>
    </row>
    <row r="256" spans="1:21" ht="20.25" customHeight="1">
      <c r="A256" s="20">
        <v>1</v>
      </c>
      <c r="B256" s="21" t="s">
        <v>560</v>
      </c>
      <c r="C256" s="110" t="s">
        <v>561</v>
      </c>
      <c r="D256" s="21" t="s">
        <v>11</v>
      </c>
      <c r="E256" s="24" t="s">
        <v>12</v>
      </c>
      <c r="F256" s="24">
        <v>54</v>
      </c>
      <c r="G256" s="98">
        <v>14300</v>
      </c>
      <c r="H256" s="26">
        <v>95</v>
      </c>
      <c r="I256" s="32">
        <v>5.5E-2</v>
      </c>
      <c r="J256" s="28">
        <f>G256*I256</f>
        <v>786.5</v>
      </c>
      <c r="K256" s="29">
        <f t="shared" ref="K256:K268" si="43">ROUNDUP(J256,-1)</f>
        <v>790</v>
      </c>
      <c r="L256" s="29">
        <f>VLOOKUP(E256,[22]ข้อมูลหลัก!G$1:H$65536,2,FALSE)</f>
        <v>19430</v>
      </c>
      <c r="M256" s="29" t="e">
        <f>#REF!*4/100</f>
        <v>#REF!</v>
      </c>
      <c r="N256" s="29" t="e">
        <f t="shared" si="38"/>
        <v>#REF!</v>
      </c>
      <c r="O256" s="20" t="str">
        <f>LOOKUP(H256,[22]ข้อมูลหลัก!A$1:C$65536)</f>
        <v>ดีเด่น</v>
      </c>
      <c r="P256" s="30"/>
      <c r="Q256" s="19"/>
      <c r="R256" s="19"/>
      <c r="T256" s="31" t="s">
        <v>558</v>
      </c>
      <c r="U256" s="31" t="s">
        <v>559</v>
      </c>
    </row>
    <row r="257" spans="1:21" ht="20.25" customHeight="1">
      <c r="A257" s="20">
        <v>2</v>
      </c>
      <c r="B257" s="21" t="s">
        <v>185</v>
      </c>
      <c r="C257" s="110" t="s">
        <v>563</v>
      </c>
      <c r="D257" s="21" t="s">
        <v>70</v>
      </c>
      <c r="E257" s="24" t="s">
        <v>14</v>
      </c>
      <c r="F257" s="24">
        <v>58</v>
      </c>
      <c r="G257" s="98">
        <v>19540</v>
      </c>
      <c r="H257" s="26">
        <v>95.8</v>
      </c>
      <c r="I257" s="27">
        <v>5.5E-2</v>
      </c>
      <c r="J257" s="28">
        <f t="shared" ref="J257:J268" si="44">I257*G257</f>
        <v>1074.7</v>
      </c>
      <c r="K257" s="29">
        <f t="shared" si="43"/>
        <v>1080</v>
      </c>
      <c r="L257" s="29">
        <f>VLOOKUP(E257,[22]ข้อมูลหลัก!G$1:H$65536,2,FALSE)</f>
        <v>33360</v>
      </c>
      <c r="M257" s="29" t="e">
        <f>#REF!*4/100</f>
        <v>#REF!</v>
      </c>
      <c r="N257" s="29" t="e">
        <f t="shared" si="38"/>
        <v>#REF!</v>
      </c>
      <c r="O257" s="20" t="str">
        <f>LOOKUP(H257,[22]ข้อมูลหลัก!A$1:C$65536)</f>
        <v>ดีเด่น</v>
      </c>
      <c r="P257" s="30"/>
    </row>
    <row r="258" spans="1:21" ht="20.25" customHeight="1">
      <c r="A258" s="20">
        <v>3</v>
      </c>
      <c r="B258" s="23" t="s">
        <v>685</v>
      </c>
      <c r="C258" s="88" t="s">
        <v>722</v>
      </c>
      <c r="D258" s="23" t="s">
        <v>19</v>
      </c>
      <c r="E258" s="20" t="s">
        <v>12</v>
      </c>
      <c r="F258" s="20">
        <v>62</v>
      </c>
      <c r="G258" s="111">
        <v>13800</v>
      </c>
      <c r="H258" s="26">
        <v>85.2</v>
      </c>
      <c r="I258" s="27">
        <v>0</v>
      </c>
      <c r="J258" s="28">
        <f t="shared" si="44"/>
        <v>0</v>
      </c>
      <c r="K258" s="29">
        <f t="shared" si="43"/>
        <v>0</v>
      </c>
      <c r="L258" s="29">
        <f>VLOOKUP(E258,[13]ข้อมูลหลัก!G$1:H$65536,2,FALSE)</f>
        <v>19430</v>
      </c>
      <c r="M258" s="29" t="e">
        <f>#REF!*4/100</f>
        <v>#REF!</v>
      </c>
      <c r="N258" s="29" t="e">
        <f t="shared" si="38"/>
        <v>#REF!</v>
      </c>
      <c r="O258" s="20" t="str">
        <f>LOOKUP(H258,[13]ข้อมูลหลัก!A$1:C$65536)</f>
        <v>ดีมาก</v>
      </c>
      <c r="P258" s="20"/>
    </row>
    <row r="259" spans="1:21" ht="20.25" customHeight="1">
      <c r="A259" s="20">
        <v>4</v>
      </c>
      <c r="B259" s="21" t="s">
        <v>186</v>
      </c>
      <c r="C259" s="110" t="s">
        <v>565</v>
      </c>
      <c r="D259" s="21" t="s">
        <v>19</v>
      </c>
      <c r="E259" s="24" t="s">
        <v>12</v>
      </c>
      <c r="F259" s="24">
        <v>168</v>
      </c>
      <c r="G259" s="98">
        <v>14110</v>
      </c>
      <c r="H259" s="26">
        <v>94.2</v>
      </c>
      <c r="I259" s="32">
        <v>0.05</v>
      </c>
      <c r="J259" s="28">
        <f t="shared" si="44"/>
        <v>705.5</v>
      </c>
      <c r="K259" s="29">
        <f t="shared" si="43"/>
        <v>710</v>
      </c>
      <c r="L259" s="29">
        <f>VLOOKUP(E259,[22]ข้อมูลหลัก!G$1:H$65536,2,FALSE)</f>
        <v>19430</v>
      </c>
      <c r="M259" s="29" t="e">
        <f>#REF!*4/100</f>
        <v>#REF!</v>
      </c>
      <c r="N259" s="29" t="e">
        <f t="shared" si="38"/>
        <v>#REF!</v>
      </c>
      <c r="O259" s="20" t="str">
        <f>LOOKUP(H259,[22]ข้อมูลหลัก!A$1:C$65536)</f>
        <v>ดีมาก</v>
      </c>
      <c r="P259" s="30"/>
      <c r="T259" s="31" t="s">
        <v>560</v>
      </c>
      <c r="U259" s="31" t="s">
        <v>561</v>
      </c>
    </row>
    <row r="260" spans="1:21" ht="20.25" customHeight="1">
      <c r="A260" s="20">
        <v>5</v>
      </c>
      <c r="B260" s="21" t="s">
        <v>187</v>
      </c>
      <c r="C260" s="110" t="s">
        <v>567</v>
      </c>
      <c r="D260" s="21" t="s">
        <v>77</v>
      </c>
      <c r="E260" s="24" t="s">
        <v>12</v>
      </c>
      <c r="F260" s="24">
        <v>181</v>
      </c>
      <c r="G260" s="98">
        <v>12580</v>
      </c>
      <c r="H260" s="26">
        <v>92.4</v>
      </c>
      <c r="I260" s="32">
        <v>4.7500000000000001E-2</v>
      </c>
      <c r="J260" s="28">
        <f t="shared" si="44"/>
        <v>597.54999999999995</v>
      </c>
      <c r="K260" s="29">
        <f t="shared" si="43"/>
        <v>600</v>
      </c>
      <c r="L260" s="29">
        <f>VLOOKUP(E260,[22]ข้อมูลหลัก!G$1:H$65536,2,FALSE)</f>
        <v>19430</v>
      </c>
      <c r="M260" s="29" t="e">
        <f>#REF!*4/100</f>
        <v>#REF!</v>
      </c>
      <c r="N260" s="29" t="e">
        <f t="shared" si="38"/>
        <v>#REF!</v>
      </c>
      <c r="O260" s="20" t="str">
        <f>LOOKUP(H260,[22]ข้อมูลหลัก!A$1:C$65536)</f>
        <v>ดีมาก</v>
      </c>
      <c r="P260" s="30"/>
      <c r="T260" s="31" t="s">
        <v>562</v>
      </c>
      <c r="U260" s="31" t="s">
        <v>563</v>
      </c>
    </row>
    <row r="261" spans="1:21" ht="20.25" customHeight="1">
      <c r="A261" s="20">
        <v>6</v>
      </c>
      <c r="B261" s="21" t="s">
        <v>188</v>
      </c>
      <c r="C261" s="110" t="s">
        <v>569</v>
      </c>
      <c r="D261" s="21" t="s">
        <v>61</v>
      </c>
      <c r="E261" s="24" t="s">
        <v>14</v>
      </c>
      <c r="F261" s="24">
        <v>492</v>
      </c>
      <c r="G261" s="98">
        <v>18760</v>
      </c>
      <c r="H261" s="26">
        <v>92.7</v>
      </c>
      <c r="I261" s="32">
        <v>0.05</v>
      </c>
      <c r="J261" s="28">
        <f t="shared" si="44"/>
        <v>938</v>
      </c>
      <c r="K261" s="29">
        <f t="shared" si="43"/>
        <v>940</v>
      </c>
      <c r="L261" s="29">
        <f>VLOOKUP(E261,[22]ข้อมูลหลัก!G$1:H$65536,2,FALSE)</f>
        <v>33360</v>
      </c>
      <c r="M261" s="29" t="e">
        <f>#REF!*4/100</f>
        <v>#REF!</v>
      </c>
      <c r="N261" s="29" t="e">
        <f t="shared" si="38"/>
        <v>#REF!</v>
      </c>
      <c r="O261" s="20" t="str">
        <f>LOOKUP(H261,[22]ข้อมูลหลัก!A$1:C$65536)</f>
        <v>ดีมาก</v>
      </c>
      <c r="P261" s="30"/>
      <c r="T261" s="31" t="s">
        <v>564</v>
      </c>
      <c r="U261" s="31" t="s">
        <v>565</v>
      </c>
    </row>
    <row r="262" spans="1:21" ht="20.25" customHeight="1">
      <c r="A262" s="20">
        <v>7</v>
      </c>
      <c r="B262" s="23" t="s">
        <v>686</v>
      </c>
      <c r="C262" s="88" t="s">
        <v>723</v>
      </c>
      <c r="D262" s="23" t="s">
        <v>82</v>
      </c>
      <c r="E262" s="20" t="s">
        <v>14</v>
      </c>
      <c r="F262" s="20">
        <v>741</v>
      </c>
      <c r="G262" s="111">
        <v>18000</v>
      </c>
      <c r="H262" s="26">
        <v>86.2</v>
      </c>
      <c r="I262" s="32">
        <v>0</v>
      </c>
      <c r="J262" s="28">
        <f t="shared" si="44"/>
        <v>0</v>
      </c>
      <c r="K262" s="29">
        <f t="shared" si="43"/>
        <v>0</v>
      </c>
      <c r="L262" s="29">
        <f>VLOOKUP(E262,[13]ข้อมูลหลัก!G$1:H$65536,2,FALSE)</f>
        <v>33360</v>
      </c>
      <c r="M262" s="29" t="e">
        <f>#REF!*4/100</f>
        <v>#REF!</v>
      </c>
      <c r="N262" s="29" t="e">
        <f t="shared" si="38"/>
        <v>#REF!</v>
      </c>
      <c r="O262" s="20" t="str">
        <f>LOOKUP(H262,[13]ข้อมูลหลัก!A$1:C$65536)</f>
        <v>ดีมาก</v>
      </c>
      <c r="P262" s="20"/>
      <c r="T262" s="31"/>
      <c r="U262" s="31"/>
    </row>
    <row r="263" spans="1:21" ht="20.25" customHeight="1">
      <c r="A263" s="20">
        <v>8</v>
      </c>
      <c r="B263" s="21" t="s">
        <v>189</v>
      </c>
      <c r="C263" s="110" t="s">
        <v>571</v>
      </c>
      <c r="D263" s="21" t="s">
        <v>19</v>
      </c>
      <c r="E263" s="24" t="s">
        <v>12</v>
      </c>
      <c r="F263" s="24">
        <v>743</v>
      </c>
      <c r="G263" s="98">
        <v>15460</v>
      </c>
      <c r="H263" s="26">
        <v>92.2</v>
      </c>
      <c r="I263" s="32">
        <v>4.7500000000000001E-2</v>
      </c>
      <c r="J263" s="28">
        <f t="shared" si="44"/>
        <v>734.35</v>
      </c>
      <c r="K263" s="29">
        <f t="shared" si="43"/>
        <v>740</v>
      </c>
      <c r="L263" s="29">
        <f>VLOOKUP(E263,[22]ข้อมูลหลัก!G$1:H$65536,2,FALSE)</f>
        <v>19430</v>
      </c>
      <c r="M263" s="29" t="e">
        <f>#REF!*4/100</f>
        <v>#REF!</v>
      </c>
      <c r="N263" s="29" t="e">
        <f t="shared" si="38"/>
        <v>#REF!</v>
      </c>
      <c r="O263" s="20" t="str">
        <f>LOOKUP(H263,[22]ข้อมูลหลัก!A$1:C$65536)</f>
        <v>ดีมาก</v>
      </c>
      <c r="P263" s="30"/>
      <c r="T263" s="31" t="s">
        <v>566</v>
      </c>
      <c r="U263" s="31" t="s">
        <v>567</v>
      </c>
    </row>
    <row r="264" spans="1:21" ht="20.25" customHeight="1">
      <c r="A264" s="20">
        <v>9</v>
      </c>
      <c r="B264" s="21" t="s">
        <v>190</v>
      </c>
      <c r="C264" s="110" t="s">
        <v>573</v>
      </c>
      <c r="D264" s="21" t="s">
        <v>39</v>
      </c>
      <c r="E264" s="24" t="s">
        <v>12</v>
      </c>
      <c r="F264" s="24">
        <v>746</v>
      </c>
      <c r="G264" s="98">
        <v>14740</v>
      </c>
      <c r="H264" s="26">
        <v>93</v>
      </c>
      <c r="I264" s="32">
        <v>0.05</v>
      </c>
      <c r="J264" s="28">
        <f t="shared" si="44"/>
        <v>737</v>
      </c>
      <c r="K264" s="29">
        <f t="shared" si="43"/>
        <v>740</v>
      </c>
      <c r="L264" s="29">
        <f>VLOOKUP(E264,[22]ข้อมูลหลัก!G$1:H$65536,2,FALSE)</f>
        <v>19430</v>
      </c>
      <c r="M264" s="29" t="e">
        <f>#REF!*4/100</f>
        <v>#REF!</v>
      </c>
      <c r="N264" s="29" t="e">
        <f t="shared" si="38"/>
        <v>#REF!</v>
      </c>
      <c r="O264" s="20" t="str">
        <f>LOOKUP(H264,[22]ข้อมูลหลัก!A$1:C$65536)</f>
        <v>ดีมาก</v>
      </c>
      <c r="P264" s="30"/>
      <c r="T264" s="31" t="s">
        <v>568</v>
      </c>
      <c r="U264" s="31" t="s">
        <v>569</v>
      </c>
    </row>
    <row r="265" spans="1:21" ht="20.25" customHeight="1">
      <c r="A265" s="20">
        <v>10</v>
      </c>
      <c r="B265" s="23" t="s">
        <v>687</v>
      </c>
      <c r="C265" s="88" t="s">
        <v>773</v>
      </c>
      <c r="D265" s="45" t="s">
        <v>8</v>
      </c>
      <c r="E265" s="20" t="s">
        <v>9</v>
      </c>
      <c r="F265" s="20">
        <v>747</v>
      </c>
      <c r="G265" s="111">
        <v>13800</v>
      </c>
      <c r="H265" s="26">
        <v>85.2</v>
      </c>
      <c r="I265" s="32">
        <v>0</v>
      </c>
      <c r="J265" s="28">
        <f t="shared" si="44"/>
        <v>0</v>
      </c>
      <c r="K265" s="29">
        <f t="shared" si="43"/>
        <v>0</v>
      </c>
      <c r="L265" s="29">
        <f>VLOOKUP(E265,[13]ข้อมูลหลัก!G$1:H$65536,2,FALSE)</f>
        <v>23970</v>
      </c>
      <c r="M265" s="29" t="e">
        <f>#REF!*4/100</f>
        <v>#REF!</v>
      </c>
      <c r="N265" s="29" t="e">
        <f t="shared" si="38"/>
        <v>#REF!</v>
      </c>
      <c r="O265" s="20" t="str">
        <f>LOOKUP(H265,[13]ข้อมูลหลัก!A$1:C$65536)</f>
        <v>ดีมาก</v>
      </c>
      <c r="P265" s="20"/>
      <c r="T265" s="31"/>
      <c r="U265" s="31"/>
    </row>
    <row r="266" spans="1:21" ht="20.25" customHeight="1">
      <c r="A266" s="20">
        <v>11</v>
      </c>
      <c r="B266" s="23" t="s">
        <v>688</v>
      </c>
      <c r="C266" s="88" t="s">
        <v>774</v>
      </c>
      <c r="D266" s="45" t="s">
        <v>642</v>
      </c>
      <c r="E266" s="20" t="s">
        <v>9</v>
      </c>
      <c r="F266" s="20">
        <v>753</v>
      </c>
      <c r="G266" s="111">
        <v>13800</v>
      </c>
      <c r="H266" s="26">
        <v>86.2</v>
      </c>
      <c r="I266" s="32">
        <v>0</v>
      </c>
      <c r="J266" s="28">
        <f t="shared" si="44"/>
        <v>0</v>
      </c>
      <c r="K266" s="29">
        <f t="shared" si="43"/>
        <v>0</v>
      </c>
      <c r="L266" s="29">
        <f>VLOOKUP(E266,[13]ข้อมูลหลัก!G$1:H$65536,2,FALSE)</f>
        <v>23970</v>
      </c>
      <c r="M266" s="29" t="e">
        <f>#REF!*4/100</f>
        <v>#REF!</v>
      </c>
      <c r="N266" s="29" t="e">
        <f t="shared" si="38"/>
        <v>#REF!</v>
      </c>
      <c r="O266" s="20" t="str">
        <f>LOOKUP(H266,[13]ข้อมูลหลัก!A$1:C$65536)</f>
        <v>ดีมาก</v>
      </c>
      <c r="P266" s="20"/>
      <c r="T266" s="31"/>
      <c r="U266" s="31"/>
    </row>
    <row r="267" spans="1:21" ht="20.25" customHeight="1">
      <c r="A267" s="20">
        <v>12</v>
      </c>
      <c r="B267" s="23" t="s">
        <v>689</v>
      </c>
      <c r="C267" s="88" t="s">
        <v>775</v>
      </c>
      <c r="D267" s="45" t="s">
        <v>643</v>
      </c>
      <c r="E267" s="20" t="s">
        <v>9</v>
      </c>
      <c r="F267" s="20">
        <v>761</v>
      </c>
      <c r="G267" s="111">
        <v>11280</v>
      </c>
      <c r="H267" s="26">
        <v>85.2</v>
      </c>
      <c r="I267" s="32">
        <v>0</v>
      </c>
      <c r="J267" s="28">
        <f t="shared" si="44"/>
        <v>0</v>
      </c>
      <c r="K267" s="29">
        <f t="shared" si="43"/>
        <v>0</v>
      </c>
      <c r="L267" s="29">
        <f>VLOOKUP(E267,[13]ข้อมูลหลัก!G$1:H$65536,2,FALSE)</f>
        <v>23970</v>
      </c>
      <c r="M267" s="29" t="e">
        <f>#REF!*4/100</f>
        <v>#REF!</v>
      </c>
      <c r="N267" s="29" t="e">
        <f t="shared" si="38"/>
        <v>#REF!</v>
      </c>
      <c r="O267" s="20" t="str">
        <f>LOOKUP(H267,[13]ข้อมูลหลัก!A$1:C$65536)</f>
        <v>ดีมาก</v>
      </c>
      <c r="P267" s="20"/>
      <c r="T267" s="31"/>
      <c r="U267" s="31"/>
    </row>
    <row r="268" spans="1:21" ht="20.25" customHeight="1">
      <c r="A268" s="20">
        <v>13</v>
      </c>
      <c r="B268" s="23" t="s">
        <v>690</v>
      </c>
      <c r="C268" s="88" t="s">
        <v>776</v>
      </c>
      <c r="D268" s="45" t="s">
        <v>676</v>
      </c>
      <c r="E268" s="20" t="s">
        <v>9</v>
      </c>
      <c r="F268" s="20">
        <v>762</v>
      </c>
      <c r="G268" s="111">
        <v>11280</v>
      </c>
      <c r="H268" s="26">
        <v>87.6</v>
      </c>
      <c r="I268" s="32">
        <v>0</v>
      </c>
      <c r="J268" s="28">
        <f t="shared" si="44"/>
        <v>0</v>
      </c>
      <c r="K268" s="29">
        <f t="shared" si="43"/>
        <v>0</v>
      </c>
      <c r="L268" s="29">
        <f>VLOOKUP(E268,[13]ข้อมูลหลัก!G$1:H$65536,2,FALSE)</f>
        <v>23970</v>
      </c>
      <c r="M268" s="29" t="e">
        <f>#REF!*4/100</f>
        <v>#REF!</v>
      </c>
      <c r="N268" s="29" t="e">
        <f t="shared" si="38"/>
        <v>#REF!</v>
      </c>
      <c r="O268" s="20" t="str">
        <f>LOOKUP(H268,[13]ข้อมูลหลัก!A$1:C$65536)</f>
        <v>ดีมาก</v>
      </c>
      <c r="P268" s="20"/>
      <c r="T268" s="31"/>
      <c r="U268" s="31"/>
    </row>
    <row r="269" spans="1:21" ht="20.25" customHeight="1">
      <c r="A269" s="13"/>
      <c r="B269" s="13"/>
      <c r="C269" s="112"/>
      <c r="D269" s="15" t="s">
        <v>800</v>
      </c>
      <c r="E269" s="13"/>
      <c r="F269" s="13"/>
      <c r="G269" s="16"/>
      <c r="H269" s="13"/>
      <c r="I269" s="13"/>
      <c r="J269" s="17"/>
      <c r="K269" s="18"/>
      <c r="L269" s="13"/>
      <c r="M269" s="13"/>
      <c r="N269" s="13"/>
      <c r="O269" s="13"/>
      <c r="P269" s="13"/>
      <c r="T269" s="31" t="s">
        <v>570</v>
      </c>
      <c r="U269" s="31" t="s">
        <v>571</v>
      </c>
    </row>
    <row r="270" spans="1:21" ht="20.25" customHeight="1">
      <c r="A270" s="20">
        <v>1</v>
      </c>
      <c r="B270" s="21" t="s">
        <v>191</v>
      </c>
      <c r="C270" s="110" t="s">
        <v>575</v>
      </c>
      <c r="D270" s="21" t="s">
        <v>37</v>
      </c>
      <c r="E270" s="24" t="s">
        <v>12</v>
      </c>
      <c r="F270" s="24">
        <v>19</v>
      </c>
      <c r="G270" s="98">
        <v>11610</v>
      </c>
      <c r="H270" s="26">
        <v>81.599999999999994</v>
      </c>
      <c r="I270" s="27">
        <v>0.05</v>
      </c>
      <c r="J270" s="28">
        <f>G270*I270</f>
        <v>580.5</v>
      </c>
      <c r="K270" s="29">
        <f t="shared" ref="K270:K286" si="45">ROUNDUP(J270,-1)</f>
        <v>590</v>
      </c>
      <c r="L270" s="29">
        <f>VLOOKUP(E270,[23]ข้อมูลหลัก!G$1:H$65536,2,FALSE)</f>
        <v>19430</v>
      </c>
      <c r="M270" s="29" t="e">
        <f>#REF!*4/100</f>
        <v>#REF!</v>
      </c>
      <c r="N270" s="29" t="e">
        <f t="shared" si="38"/>
        <v>#REF!</v>
      </c>
      <c r="O270" s="20" t="str">
        <f>LOOKUP(H270,[23]ข้อมูลหลัก!A$1:C$65536)</f>
        <v>ดี</v>
      </c>
      <c r="P270" s="30"/>
      <c r="Q270" s="19"/>
      <c r="R270" s="19"/>
      <c r="T270" s="31" t="s">
        <v>572</v>
      </c>
      <c r="U270" s="31" t="s">
        <v>573</v>
      </c>
    </row>
    <row r="271" spans="1:21" ht="20.25" customHeight="1">
      <c r="A271" s="20">
        <v>2</v>
      </c>
      <c r="B271" s="21" t="s">
        <v>192</v>
      </c>
      <c r="C271" s="110" t="s">
        <v>492</v>
      </c>
      <c r="D271" s="21" t="s">
        <v>19</v>
      </c>
      <c r="E271" s="24" t="s">
        <v>12</v>
      </c>
      <c r="F271" s="24">
        <v>44</v>
      </c>
      <c r="G271" s="98">
        <v>12530</v>
      </c>
      <c r="H271" s="26">
        <v>80</v>
      </c>
      <c r="I271" s="32">
        <v>0.05</v>
      </c>
      <c r="J271" s="28">
        <f t="shared" ref="J271:J286" si="46">I271*G271</f>
        <v>626.5</v>
      </c>
      <c r="K271" s="29">
        <f t="shared" si="45"/>
        <v>630</v>
      </c>
      <c r="L271" s="29">
        <f>VLOOKUP(E271,[23]ข้อมูลหลัก!G$1:H$65536,2,FALSE)</f>
        <v>19430</v>
      </c>
      <c r="M271" s="29" t="e">
        <f>#REF!*4/100</f>
        <v>#REF!</v>
      </c>
      <c r="N271" s="29" t="e">
        <f t="shared" si="38"/>
        <v>#REF!</v>
      </c>
      <c r="O271" s="20" t="str">
        <f>LOOKUP(H271,[23]ข้อมูลหลัก!A$1:C$65536)</f>
        <v>ดี</v>
      </c>
      <c r="P271" s="30"/>
      <c r="Q271" s="19"/>
    </row>
    <row r="272" spans="1:21" ht="20.25" customHeight="1">
      <c r="A272" s="20">
        <v>3</v>
      </c>
      <c r="B272" s="21" t="s">
        <v>193</v>
      </c>
      <c r="C272" s="110" t="s">
        <v>494</v>
      </c>
      <c r="D272" s="120" t="s">
        <v>19</v>
      </c>
      <c r="E272" s="24" t="s">
        <v>12</v>
      </c>
      <c r="F272" s="24">
        <v>53</v>
      </c>
      <c r="G272" s="98">
        <v>14090</v>
      </c>
      <c r="H272" s="26">
        <v>88</v>
      </c>
      <c r="I272" s="27">
        <v>5.5E-2</v>
      </c>
      <c r="J272" s="28">
        <f t="shared" si="46"/>
        <v>774.95</v>
      </c>
      <c r="K272" s="29">
        <f t="shared" si="45"/>
        <v>780</v>
      </c>
      <c r="L272" s="29">
        <f>VLOOKUP(E272,[23]ข้อมูลหลัก!G$1:H$65536,2,FALSE)</f>
        <v>19430</v>
      </c>
      <c r="M272" s="29" t="e">
        <f>#REF!*4/100</f>
        <v>#REF!</v>
      </c>
      <c r="N272" s="29" t="e">
        <f t="shared" si="38"/>
        <v>#REF!</v>
      </c>
      <c r="O272" s="20" t="str">
        <f>LOOKUP(H272,[23]ข้อมูลหลัก!A$1:C$65536)</f>
        <v>ดีมาก</v>
      </c>
      <c r="P272" s="30"/>
      <c r="T272" s="31" t="s">
        <v>574</v>
      </c>
      <c r="U272" s="31" t="s">
        <v>575</v>
      </c>
    </row>
    <row r="273" spans="1:21" ht="20.25" customHeight="1">
      <c r="A273" s="49">
        <v>4</v>
      </c>
      <c r="B273" s="82" t="s">
        <v>623</v>
      </c>
      <c r="C273" s="108" t="s">
        <v>577</v>
      </c>
      <c r="D273" s="82" t="s">
        <v>19</v>
      </c>
      <c r="E273" s="109" t="s">
        <v>12</v>
      </c>
      <c r="F273" s="109">
        <v>126</v>
      </c>
      <c r="G273" s="121">
        <v>15550</v>
      </c>
      <c r="H273" s="55">
        <v>98</v>
      </c>
      <c r="I273" s="85">
        <v>0.06</v>
      </c>
      <c r="J273" s="57">
        <f t="shared" si="46"/>
        <v>933</v>
      </c>
      <c r="K273" s="58">
        <f t="shared" si="45"/>
        <v>940</v>
      </c>
      <c r="L273" s="58">
        <f>VLOOKUP(E273,[23]ข้อมูลหลัก!G$1:H$65536,2,FALSE)</f>
        <v>19430</v>
      </c>
      <c r="M273" s="58" t="e">
        <f>#REF!*4/100</f>
        <v>#REF!</v>
      </c>
      <c r="N273" s="58" t="e">
        <f t="shared" si="38"/>
        <v>#REF!</v>
      </c>
      <c r="O273" s="49" t="str">
        <f>LOOKUP(H273,[23]ข้อมูลหลัก!A$1:C$65536)</f>
        <v>ดีเด่น</v>
      </c>
      <c r="P273" s="59"/>
      <c r="T273" s="31" t="s">
        <v>491</v>
      </c>
      <c r="U273" s="31" t="s">
        <v>492</v>
      </c>
    </row>
    <row r="274" spans="1:21" ht="20.25" customHeight="1">
      <c r="A274" s="20">
        <v>5</v>
      </c>
      <c r="B274" s="21" t="s">
        <v>194</v>
      </c>
      <c r="C274" s="110" t="s">
        <v>579</v>
      </c>
      <c r="D274" s="21" t="s">
        <v>19</v>
      </c>
      <c r="E274" s="24" t="s">
        <v>12</v>
      </c>
      <c r="F274" s="24">
        <v>136</v>
      </c>
      <c r="G274" s="98">
        <v>15450</v>
      </c>
      <c r="H274" s="26">
        <v>87.4</v>
      </c>
      <c r="I274" s="32">
        <v>5.5E-2</v>
      </c>
      <c r="J274" s="28">
        <f t="shared" si="46"/>
        <v>849.75</v>
      </c>
      <c r="K274" s="29">
        <f t="shared" si="45"/>
        <v>850</v>
      </c>
      <c r="L274" s="29">
        <f>VLOOKUP(E274,[23]ข้อมูลหลัก!G$1:H$65536,2,FALSE)</f>
        <v>19430</v>
      </c>
      <c r="M274" s="29" t="e">
        <f>#REF!*4/100</f>
        <v>#REF!</v>
      </c>
      <c r="N274" s="29" t="e">
        <f t="shared" si="38"/>
        <v>#REF!</v>
      </c>
      <c r="O274" s="20" t="str">
        <f>LOOKUP(H274,[23]ข้อมูลหลัก!A$1:C$65536)</f>
        <v>ดีมาก</v>
      </c>
      <c r="P274" s="30"/>
      <c r="T274" s="31" t="s">
        <v>493</v>
      </c>
      <c r="U274" s="31" t="s">
        <v>494</v>
      </c>
    </row>
    <row r="275" spans="1:21" ht="20.25" customHeight="1">
      <c r="A275" s="20">
        <v>6</v>
      </c>
      <c r="B275" s="23" t="s">
        <v>691</v>
      </c>
      <c r="C275" s="88" t="s">
        <v>728</v>
      </c>
      <c r="D275" s="23" t="s">
        <v>19</v>
      </c>
      <c r="E275" s="20" t="s">
        <v>12</v>
      </c>
      <c r="F275" s="20">
        <v>194</v>
      </c>
      <c r="G275" s="111">
        <v>13800</v>
      </c>
      <c r="H275" s="26">
        <v>77</v>
      </c>
      <c r="I275" s="32">
        <v>0</v>
      </c>
      <c r="J275" s="28">
        <f t="shared" si="46"/>
        <v>0</v>
      </c>
      <c r="K275" s="29">
        <f t="shared" si="45"/>
        <v>0</v>
      </c>
      <c r="L275" s="29">
        <f>VLOOKUP(E275,[23]ข้อมูลหลัก!G$1:H$65536,2,FALSE)</f>
        <v>19430</v>
      </c>
      <c r="M275" s="29" t="e">
        <f>#REF!*4/100</f>
        <v>#REF!</v>
      </c>
      <c r="N275" s="29" t="e">
        <f t="shared" si="38"/>
        <v>#REF!</v>
      </c>
      <c r="O275" s="20" t="str">
        <f>LOOKUP(H275,[23]ข้อมูลหลัก!A$1:C$65536)</f>
        <v>ดี</v>
      </c>
      <c r="P275" s="20"/>
      <c r="T275" s="31"/>
      <c r="U275" s="31"/>
    </row>
    <row r="276" spans="1:21" ht="20.25" customHeight="1">
      <c r="A276" s="20">
        <v>7</v>
      </c>
      <c r="B276" s="21" t="s">
        <v>195</v>
      </c>
      <c r="C276" s="110" t="s">
        <v>581</v>
      </c>
      <c r="D276" s="21" t="s">
        <v>61</v>
      </c>
      <c r="E276" s="24" t="s">
        <v>14</v>
      </c>
      <c r="F276" s="24">
        <v>801</v>
      </c>
      <c r="G276" s="98">
        <v>18880</v>
      </c>
      <c r="H276" s="26">
        <v>97.6</v>
      </c>
      <c r="I276" s="32">
        <v>0.06</v>
      </c>
      <c r="J276" s="28">
        <f t="shared" si="46"/>
        <v>1132.8</v>
      </c>
      <c r="K276" s="29">
        <f t="shared" si="45"/>
        <v>1140</v>
      </c>
      <c r="L276" s="29">
        <f>VLOOKUP(E276,[23]ข้อมูลหลัก!G$1:H$65536,2,FALSE)</f>
        <v>33360</v>
      </c>
      <c r="M276" s="29" t="e">
        <f>#REF!*4/100</f>
        <v>#REF!</v>
      </c>
      <c r="N276" s="29" t="e">
        <f t="shared" si="38"/>
        <v>#REF!</v>
      </c>
      <c r="O276" s="20" t="str">
        <f>LOOKUP(H276,[23]ข้อมูลหลัก!A$1:C$65536)</f>
        <v>ดีเด่น</v>
      </c>
      <c r="P276" s="30"/>
      <c r="T276" s="31" t="s">
        <v>576</v>
      </c>
      <c r="U276" s="31" t="s">
        <v>577</v>
      </c>
    </row>
    <row r="277" spans="1:21" ht="20.25" customHeight="1">
      <c r="A277" s="20">
        <v>8</v>
      </c>
      <c r="B277" s="31" t="s">
        <v>588</v>
      </c>
      <c r="C277" s="122" t="s">
        <v>589</v>
      </c>
      <c r="D277" s="21" t="s">
        <v>61</v>
      </c>
      <c r="E277" s="24" t="s">
        <v>14</v>
      </c>
      <c r="F277" s="24">
        <v>802</v>
      </c>
      <c r="G277" s="111">
        <v>18000</v>
      </c>
      <c r="H277" s="26">
        <v>94.6</v>
      </c>
      <c r="I277" s="32">
        <v>5.5E-2</v>
      </c>
      <c r="J277" s="28">
        <f t="shared" si="46"/>
        <v>990</v>
      </c>
      <c r="K277" s="29">
        <f t="shared" si="45"/>
        <v>990</v>
      </c>
      <c r="L277" s="29">
        <f>VLOOKUP(E277,[23]ข้อมูลหลัก!G$1:H$65536,2,FALSE)</f>
        <v>33360</v>
      </c>
      <c r="M277" s="29" t="e">
        <f>#REF!*4/100</f>
        <v>#REF!</v>
      </c>
      <c r="N277" s="29" t="e">
        <f t="shared" si="38"/>
        <v>#REF!</v>
      </c>
      <c r="O277" s="20" t="str">
        <f>LOOKUP(H277,[23]ข้อมูลหลัก!A$1:C$65536)</f>
        <v>ดีมาก</v>
      </c>
      <c r="P277" s="30"/>
      <c r="T277" s="31" t="s">
        <v>578</v>
      </c>
      <c r="U277" s="31" t="s">
        <v>579</v>
      </c>
    </row>
    <row r="278" spans="1:21" ht="20.25" customHeight="1">
      <c r="A278" s="20">
        <v>9</v>
      </c>
      <c r="B278" s="23" t="s">
        <v>692</v>
      </c>
      <c r="C278" s="88" t="s">
        <v>777</v>
      </c>
      <c r="D278" s="45" t="s">
        <v>8</v>
      </c>
      <c r="E278" s="20" t="s">
        <v>9</v>
      </c>
      <c r="F278" s="20">
        <v>809</v>
      </c>
      <c r="G278" s="111">
        <v>13800</v>
      </c>
      <c r="H278" s="26">
        <v>73</v>
      </c>
      <c r="I278" s="32">
        <v>0</v>
      </c>
      <c r="J278" s="28">
        <f t="shared" si="46"/>
        <v>0</v>
      </c>
      <c r="K278" s="29">
        <f t="shared" si="45"/>
        <v>0</v>
      </c>
      <c r="L278" s="29">
        <f>VLOOKUP(E278,[23]ข้อมูลหลัก!G$1:H$65536,2,FALSE)</f>
        <v>23970</v>
      </c>
      <c r="M278" s="29" t="e">
        <f>#REF!*4/100</f>
        <v>#REF!</v>
      </c>
      <c r="N278" s="29" t="e">
        <f t="shared" si="38"/>
        <v>#REF!</v>
      </c>
      <c r="O278" s="20" t="str">
        <f>LOOKUP(H278,[23]ข้อมูลหลัก!A$1:C$65536)</f>
        <v>พอใช้</v>
      </c>
      <c r="P278" s="20"/>
      <c r="T278" s="31"/>
      <c r="U278" s="31"/>
    </row>
    <row r="279" spans="1:21" ht="20.25" customHeight="1">
      <c r="A279" s="20">
        <v>10</v>
      </c>
      <c r="B279" s="23" t="s">
        <v>693</v>
      </c>
      <c r="C279" s="88" t="s">
        <v>742</v>
      </c>
      <c r="D279" s="45" t="s">
        <v>8</v>
      </c>
      <c r="E279" s="20" t="s">
        <v>9</v>
      </c>
      <c r="F279" s="20">
        <v>810</v>
      </c>
      <c r="G279" s="111">
        <v>13800</v>
      </c>
      <c r="H279" s="26">
        <v>74</v>
      </c>
      <c r="I279" s="32">
        <v>0</v>
      </c>
      <c r="J279" s="28">
        <f t="shared" si="46"/>
        <v>0</v>
      </c>
      <c r="K279" s="29">
        <f t="shared" si="45"/>
        <v>0</v>
      </c>
      <c r="L279" s="29">
        <f>VLOOKUP(E279,[23]ข้อมูลหลัก!G$1:H$65536,2,FALSE)</f>
        <v>23970</v>
      </c>
      <c r="M279" s="29" t="e">
        <f>#REF!*4/100</f>
        <v>#REF!</v>
      </c>
      <c r="N279" s="29" t="e">
        <f t="shared" si="38"/>
        <v>#REF!</v>
      </c>
      <c r="O279" s="20" t="str">
        <f>LOOKUP(H279,[23]ข้อมูลหลัก!A$1:C$65536)</f>
        <v>พอใช้</v>
      </c>
      <c r="P279" s="20"/>
      <c r="T279" s="31"/>
      <c r="U279" s="31"/>
    </row>
    <row r="280" spans="1:21" ht="20.25" customHeight="1">
      <c r="A280" s="20">
        <v>11</v>
      </c>
      <c r="B280" s="23" t="s">
        <v>694</v>
      </c>
      <c r="C280" s="88" t="s">
        <v>743</v>
      </c>
      <c r="D280" s="45" t="s">
        <v>8</v>
      </c>
      <c r="E280" s="20" t="s">
        <v>9</v>
      </c>
      <c r="F280" s="20">
        <v>811</v>
      </c>
      <c r="G280" s="111">
        <v>13800</v>
      </c>
      <c r="H280" s="26">
        <v>70.5</v>
      </c>
      <c r="I280" s="32">
        <v>0</v>
      </c>
      <c r="J280" s="28">
        <f t="shared" si="46"/>
        <v>0</v>
      </c>
      <c r="K280" s="29">
        <f t="shared" si="45"/>
        <v>0</v>
      </c>
      <c r="L280" s="29">
        <f>VLOOKUP(E280,[23]ข้อมูลหลัก!G$1:H$65536,2,FALSE)</f>
        <v>23970</v>
      </c>
      <c r="M280" s="29" t="e">
        <f>#REF!*4/100</f>
        <v>#REF!</v>
      </c>
      <c r="N280" s="29" t="e">
        <f t="shared" si="38"/>
        <v>#REF!</v>
      </c>
      <c r="O280" s="20" t="str">
        <f>LOOKUP(H280,[23]ข้อมูลหลัก!A$1:C$65536)</f>
        <v>พอใช้</v>
      </c>
      <c r="P280" s="20"/>
      <c r="T280" s="31"/>
      <c r="U280" s="31"/>
    </row>
    <row r="281" spans="1:21" ht="20.25" customHeight="1">
      <c r="A281" s="20">
        <v>12</v>
      </c>
      <c r="B281" s="23" t="s">
        <v>695</v>
      </c>
      <c r="C281" s="88" t="s">
        <v>744</v>
      </c>
      <c r="D281" s="45" t="s">
        <v>8</v>
      </c>
      <c r="E281" s="20" t="s">
        <v>9</v>
      </c>
      <c r="F281" s="20">
        <v>812</v>
      </c>
      <c r="G281" s="111">
        <v>13800</v>
      </c>
      <c r="H281" s="26">
        <v>76</v>
      </c>
      <c r="I281" s="32">
        <v>0</v>
      </c>
      <c r="J281" s="28">
        <f t="shared" si="46"/>
        <v>0</v>
      </c>
      <c r="K281" s="29">
        <f t="shared" si="45"/>
        <v>0</v>
      </c>
      <c r="L281" s="29">
        <f>VLOOKUP(E281,[23]ข้อมูลหลัก!G$1:H$65536,2,FALSE)</f>
        <v>23970</v>
      </c>
      <c r="M281" s="29" t="e">
        <f>#REF!*4/100</f>
        <v>#REF!</v>
      </c>
      <c r="N281" s="29" t="e">
        <f t="shared" si="38"/>
        <v>#REF!</v>
      </c>
      <c r="O281" s="20" t="str">
        <f>LOOKUP(H281,[23]ข้อมูลหลัก!A$1:C$65536)</f>
        <v>ดี</v>
      </c>
      <c r="P281" s="20"/>
      <c r="T281" s="31"/>
      <c r="U281" s="31"/>
    </row>
    <row r="282" spans="1:21" ht="20.25" customHeight="1">
      <c r="A282" s="20">
        <v>13</v>
      </c>
      <c r="B282" s="78" t="s">
        <v>696</v>
      </c>
      <c r="C282" s="88" t="s">
        <v>778</v>
      </c>
      <c r="D282" s="45" t="s">
        <v>642</v>
      </c>
      <c r="E282" s="20" t="s">
        <v>9</v>
      </c>
      <c r="F282" s="20">
        <v>815</v>
      </c>
      <c r="G282" s="111">
        <v>13800</v>
      </c>
      <c r="H282" s="26">
        <v>73</v>
      </c>
      <c r="I282" s="32">
        <v>0</v>
      </c>
      <c r="J282" s="28">
        <f t="shared" si="46"/>
        <v>0</v>
      </c>
      <c r="K282" s="29">
        <f t="shared" si="45"/>
        <v>0</v>
      </c>
      <c r="L282" s="29">
        <f>VLOOKUP(E282,[23]ข้อมูลหลัก!G$1:H$65536,2,FALSE)</f>
        <v>23970</v>
      </c>
      <c r="M282" s="29" t="e">
        <f>#REF!*4/100</f>
        <v>#REF!</v>
      </c>
      <c r="N282" s="29" t="e">
        <f t="shared" si="38"/>
        <v>#REF!</v>
      </c>
      <c r="O282" s="20" t="str">
        <f>LOOKUP(H282,[23]ข้อมูลหลัก!A$1:C$65536)</f>
        <v>พอใช้</v>
      </c>
      <c r="P282" s="20"/>
      <c r="T282" s="31"/>
      <c r="U282" s="31"/>
    </row>
    <row r="283" spans="1:21" ht="20.25" customHeight="1">
      <c r="A283" s="20">
        <v>14</v>
      </c>
      <c r="B283" s="78" t="s">
        <v>697</v>
      </c>
      <c r="C283" s="88" t="s">
        <v>741</v>
      </c>
      <c r="D283" s="45" t="s">
        <v>642</v>
      </c>
      <c r="E283" s="20" t="s">
        <v>9</v>
      </c>
      <c r="F283" s="20">
        <v>816</v>
      </c>
      <c r="G283" s="111">
        <v>13800</v>
      </c>
      <c r="H283" s="26">
        <v>73</v>
      </c>
      <c r="I283" s="32">
        <v>0</v>
      </c>
      <c r="J283" s="28">
        <f t="shared" si="46"/>
        <v>0</v>
      </c>
      <c r="K283" s="29">
        <f t="shared" si="45"/>
        <v>0</v>
      </c>
      <c r="L283" s="29">
        <f>VLOOKUP(E283,[23]ข้อมูลหลัก!G$1:H$65536,2,FALSE)</f>
        <v>23970</v>
      </c>
      <c r="M283" s="29" t="e">
        <f>#REF!*4/100</f>
        <v>#REF!</v>
      </c>
      <c r="N283" s="29" t="e">
        <f t="shared" si="38"/>
        <v>#REF!</v>
      </c>
      <c r="O283" s="20" t="str">
        <f>LOOKUP(H283,[23]ข้อมูลหลัก!A$1:C$65536)</f>
        <v>พอใช้</v>
      </c>
      <c r="P283" s="20"/>
      <c r="T283" s="31"/>
      <c r="U283" s="31"/>
    </row>
    <row r="284" spans="1:21" ht="20.25" customHeight="1">
      <c r="A284" s="20">
        <v>15</v>
      </c>
      <c r="B284" s="78" t="s">
        <v>698</v>
      </c>
      <c r="C284" s="88" t="s">
        <v>779</v>
      </c>
      <c r="D284" s="45" t="s">
        <v>643</v>
      </c>
      <c r="E284" s="20" t="s">
        <v>9</v>
      </c>
      <c r="F284" s="20">
        <v>823</v>
      </c>
      <c r="G284" s="111">
        <v>11280</v>
      </c>
      <c r="H284" s="26">
        <v>75</v>
      </c>
      <c r="I284" s="32">
        <v>0</v>
      </c>
      <c r="J284" s="28">
        <f t="shared" si="46"/>
        <v>0</v>
      </c>
      <c r="K284" s="29">
        <f t="shared" si="45"/>
        <v>0</v>
      </c>
      <c r="L284" s="29">
        <f>VLOOKUP(E284,[23]ข้อมูลหลัก!G$1:H$65536,2,FALSE)</f>
        <v>23970</v>
      </c>
      <c r="M284" s="29" t="e">
        <f>#REF!*4/100</f>
        <v>#REF!</v>
      </c>
      <c r="N284" s="29" t="e">
        <f t="shared" si="38"/>
        <v>#REF!</v>
      </c>
      <c r="O284" s="20" t="str">
        <f>LOOKUP(H284,[23]ข้อมูลหลัก!A$1:C$65536)</f>
        <v>ดี</v>
      </c>
      <c r="P284" s="20"/>
      <c r="T284" s="31"/>
      <c r="U284" s="31"/>
    </row>
    <row r="285" spans="1:21" ht="20.25" customHeight="1">
      <c r="A285" s="20">
        <v>16</v>
      </c>
      <c r="B285" s="23" t="s">
        <v>699</v>
      </c>
      <c r="C285" s="88" t="s">
        <v>780</v>
      </c>
      <c r="D285" s="45" t="s">
        <v>676</v>
      </c>
      <c r="E285" s="20" t="s">
        <v>9</v>
      </c>
      <c r="F285" s="20">
        <v>824</v>
      </c>
      <c r="G285" s="111">
        <v>11280</v>
      </c>
      <c r="H285" s="26">
        <v>69</v>
      </c>
      <c r="I285" s="32">
        <v>0</v>
      </c>
      <c r="J285" s="28">
        <f t="shared" si="46"/>
        <v>0</v>
      </c>
      <c r="K285" s="29">
        <f t="shared" si="45"/>
        <v>0</v>
      </c>
      <c r="L285" s="29">
        <f>VLOOKUP(E285,[23]ข้อมูลหลัก!G$1:H$65536,2,FALSE)</f>
        <v>23970</v>
      </c>
      <c r="M285" s="29" t="e">
        <f>#REF!*4/100</f>
        <v>#REF!</v>
      </c>
      <c r="N285" s="29" t="e">
        <f t="shared" si="38"/>
        <v>#REF!</v>
      </c>
      <c r="O285" s="20" t="str">
        <f>LOOKUP(H285,[23]ข้อมูลหลัก!A$1:C$65536)</f>
        <v>พอใช้</v>
      </c>
      <c r="P285" s="20"/>
      <c r="T285" s="31"/>
      <c r="U285" s="31"/>
    </row>
    <row r="286" spans="1:21" ht="20.25" customHeight="1">
      <c r="A286" s="20">
        <v>17</v>
      </c>
      <c r="B286" s="21" t="s">
        <v>197</v>
      </c>
      <c r="C286" s="22" t="s">
        <v>585</v>
      </c>
      <c r="D286" s="21" t="s">
        <v>8</v>
      </c>
      <c r="E286" s="24" t="s">
        <v>9</v>
      </c>
      <c r="F286" s="24">
        <v>829</v>
      </c>
      <c r="G286" s="98">
        <v>14450</v>
      </c>
      <c r="H286" s="26">
        <v>79</v>
      </c>
      <c r="I286" s="27">
        <v>0.05</v>
      </c>
      <c r="J286" s="28">
        <f t="shared" si="46"/>
        <v>722.5</v>
      </c>
      <c r="K286" s="29">
        <f t="shared" si="45"/>
        <v>730</v>
      </c>
      <c r="L286" s="29">
        <f>VLOOKUP(E286,[23]ข้อมูลหลัก!G$1:H$65536,2,FALSE)</f>
        <v>23970</v>
      </c>
      <c r="M286" s="29" t="e">
        <f>#REF!*4/100</f>
        <v>#REF!</v>
      </c>
      <c r="N286" s="29" t="e">
        <f t="shared" si="38"/>
        <v>#REF!</v>
      </c>
      <c r="O286" s="20" t="str">
        <f>LOOKUP(H286,[23]ข้อมูลหลัก!A$1:C$65536)</f>
        <v>ดี</v>
      </c>
      <c r="P286" s="30"/>
      <c r="T286" s="31" t="s">
        <v>580</v>
      </c>
      <c r="U286" s="31" t="s">
        <v>581</v>
      </c>
    </row>
    <row r="287" spans="1:21" ht="20.25" customHeight="1">
      <c r="A287" s="13"/>
      <c r="B287" s="13"/>
      <c r="C287" s="14"/>
      <c r="D287" s="15" t="s">
        <v>801</v>
      </c>
      <c r="E287" s="13"/>
      <c r="F287" s="13"/>
      <c r="G287" s="16"/>
      <c r="H287" s="13"/>
      <c r="I287" s="13"/>
      <c r="J287" s="17"/>
      <c r="K287" s="13"/>
      <c r="L287" s="13"/>
      <c r="M287" s="13"/>
      <c r="N287" s="13"/>
      <c r="O287" s="13"/>
      <c r="P287" s="13"/>
      <c r="T287" s="31" t="s">
        <v>582</v>
      </c>
      <c r="U287" s="31" t="s">
        <v>583</v>
      </c>
    </row>
    <row r="288" spans="1:21" s="96" customFormat="1" ht="20.25" customHeight="1">
      <c r="A288" s="20">
        <v>1</v>
      </c>
      <c r="B288" s="123" t="s">
        <v>198</v>
      </c>
      <c r="C288" s="63" t="s">
        <v>591</v>
      </c>
      <c r="D288" s="123" t="s">
        <v>37</v>
      </c>
      <c r="E288" s="124" t="s">
        <v>12</v>
      </c>
      <c r="F288" s="124">
        <v>22</v>
      </c>
      <c r="G288" s="98">
        <v>11570</v>
      </c>
      <c r="H288" s="26">
        <v>90.95</v>
      </c>
      <c r="I288" s="27">
        <v>5.7500000000000002E-2</v>
      </c>
      <c r="J288" s="66">
        <f>G288*I288</f>
        <v>665.27499999999998</v>
      </c>
      <c r="K288" s="67">
        <f t="shared" ref="K288:K299" si="47">ROUNDUP(J288,-1)</f>
        <v>670</v>
      </c>
      <c r="L288" s="67">
        <f>VLOOKUP(E288,[24]ข้อมูลหลัก!G$1:H$65536,2,FALSE)</f>
        <v>19430</v>
      </c>
      <c r="M288" s="67" t="e">
        <f>#REF!*4/100</f>
        <v>#REF!</v>
      </c>
      <c r="N288" s="67" t="e">
        <f t="shared" si="38"/>
        <v>#REF!</v>
      </c>
      <c r="O288" s="20" t="str">
        <f>LOOKUP(H288,[24]ข้อมูลหลัก!A$1:C$65536)</f>
        <v>ดีมาก</v>
      </c>
      <c r="P288" s="20"/>
      <c r="Q288" s="130"/>
      <c r="R288" s="130"/>
      <c r="T288" s="45" t="s">
        <v>584</v>
      </c>
      <c r="U288" s="45" t="s">
        <v>585</v>
      </c>
    </row>
    <row r="289" spans="1:21" s="96" customFormat="1" ht="20.25" customHeight="1">
      <c r="A289" s="65">
        <v>2</v>
      </c>
      <c r="B289" s="123" t="s">
        <v>199</v>
      </c>
      <c r="C289" s="63" t="s">
        <v>593</v>
      </c>
      <c r="D289" s="123" t="s">
        <v>11</v>
      </c>
      <c r="E289" s="124" t="s">
        <v>12</v>
      </c>
      <c r="F289" s="124">
        <v>66</v>
      </c>
      <c r="G289" s="98">
        <v>14090</v>
      </c>
      <c r="H289" s="26">
        <v>93.5</v>
      </c>
      <c r="I289" s="27">
        <v>5.7500000000000002E-2</v>
      </c>
      <c r="J289" s="66">
        <f t="shared" ref="J289:J299" si="48">I289*G289</f>
        <v>810.17500000000007</v>
      </c>
      <c r="K289" s="67">
        <f t="shared" si="47"/>
        <v>820</v>
      </c>
      <c r="L289" s="67">
        <f>VLOOKUP(E289,[24]ข้อมูลหลัก!G$1:H$65536,2,FALSE)</f>
        <v>19430</v>
      </c>
      <c r="M289" s="67" t="e">
        <f>#REF!*4/100</f>
        <v>#REF!</v>
      </c>
      <c r="N289" s="67" t="e">
        <f t="shared" si="38"/>
        <v>#REF!</v>
      </c>
      <c r="O289" s="20" t="str">
        <f>LOOKUP(H289,[24]ข้อมูลหลัก!A$1:C$65536)</f>
        <v>ดีมาก</v>
      </c>
      <c r="P289" s="20"/>
      <c r="T289" s="45" t="s">
        <v>586</v>
      </c>
      <c r="U289" s="45" t="s">
        <v>587</v>
      </c>
    </row>
    <row r="290" spans="1:21" s="96" customFormat="1" ht="20.25" customHeight="1">
      <c r="A290" s="20">
        <v>3</v>
      </c>
      <c r="B290" s="123" t="s">
        <v>200</v>
      </c>
      <c r="C290" s="63" t="s">
        <v>595</v>
      </c>
      <c r="D290" s="125" t="s">
        <v>39</v>
      </c>
      <c r="E290" s="126" t="s">
        <v>12</v>
      </c>
      <c r="F290" s="126">
        <v>560</v>
      </c>
      <c r="G290" s="98">
        <v>14560</v>
      </c>
      <c r="H290" s="26">
        <v>95</v>
      </c>
      <c r="I290" s="27">
        <v>0.06</v>
      </c>
      <c r="J290" s="66">
        <f t="shared" si="48"/>
        <v>873.6</v>
      </c>
      <c r="K290" s="67">
        <f t="shared" si="47"/>
        <v>880</v>
      </c>
      <c r="L290" s="67">
        <f>VLOOKUP(E290,[24]ข้อมูลหลัก!G$1:H$65536,2,FALSE)</f>
        <v>19430</v>
      </c>
      <c r="M290" s="67" t="e">
        <f>#REF!*4/100</f>
        <v>#REF!</v>
      </c>
      <c r="N290" s="67" t="e">
        <f t="shared" si="38"/>
        <v>#REF!</v>
      </c>
      <c r="O290" s="20" t="str">
        <f>LOOKUP(H290,[24]ข้อมูลหลัก!A$1:C$65536)</f>
        <v>ดีเด่น</v>
      </c>
      <c r="P290" s="20"/>
      <c r="T290" s="45" t="s">
        <v>588</v>
      </c>
      <c r="U290" s="45" t="s">
        <v>589</v>
      </c>
    </row>
    <row r="291" spans="1:21" s="96" customFormat="1" ht="20.25" customHeight="1">
      <c r="A291" s="65">
        <v>4</v>
      </c>
      <c r="B291" s="21" t="s">
        <v>201</v>
      </c>
      <c r="C291" s="63" t="s">
        <v>596</v>
      </c>
      <c r="D291" s="21" t="s">
        <v>61</v>
      </c>
      <c r="E291" s="24" t="s">
        <v>14</v>
      </c>
      <c r="F291" s="74">
        <v>677</v>
      </c>
      <c r="G291" s="98">
        <v>18400</v>
      </c>
      <c r="H291" s="26">
        <v>92.6</v>
      </c>
      <c r="I291" s="27">
        <v>5.7500000000000002E-2</v>
      </c>
      <c r="J291" s="66">
        <f t="shared" si="48"/>
        <v>1058</v>
      </c>
      <c r="K291" s="67">
        <f t="shared" si="47"/>
        <v>1060</v>
      </c>
      <c r="L291" s="67">
        <f>VLOOKUP(E291,[24]ข้อมูลหลัก!G$1:H$65536,2,FALSE)</f>
        <v>33360</v>
      </c>
      <c r="M291" s="67" t="e">
        <f>#REF!*4/100</f>
        <v>#REF!</v>
      </c>
      <c r="N291" s="67" t="e">
        <f t="shared" si="38"/>
        <v>#REF!</v>
      </c>
      <c r="O291" s="20" t="str">
        <f>LOOKUP(H291,[24]ข้อมูลหลัก!A$1:C$65536)</f>
        <v>ดีมาก</v>
      </c>
      <c r="P291" s="20"/>
      <c r="T291" s="45"/>
      <c r="U291" s="45"/>
    </row>
    <row r="292" spans="1:21" s="96" customFormat="1" ht="20.25" customHeight="1">
      <c r="A292" s="20">
        <v>5</v>
      </c>
      <c r="B292" s="131" t="s">
        <v>700</v>
      </c>
      <c r="C292" s="88" t="s">
        <v>781</v>
      </c>
      <c r="D292" s="45" t="s">
        <v>8</v>
      </c>
      <c r="E292" s="20" t="s">
        <v>9</v>
      </c>
      <c r="F292" s="20">
        <v>685</v>
      </c>
      <c r="G292" s="111">
        <v>13800</v>
      </c>
      <c r="H292" s="26">
        <v>88.6</v>
      </c>
      <c r="I292" s="27">
        <v>0</v>
      </c>
      <c r="J292" s="66">
        <f t="shared" si="48"/>
        <v>0</v>
      </c>
      <c r="K292" s="67">
        <f t="shared" si="47"/>
        <v>0</v>
      </c>
      <c r="L292" s="67">
        <f>VLOOKUP(E292,[23]ข้อมูลหลัก!G$1:H$65536,2,FALSE)</f>
        <v>23970</v>
      </c>
      <c r="M292" s="67" t="e">
        <f>#REF!*4/100</f>
        <v>#REF!</v>
      </c>
      <c r="N292" s="67" t="e">
        <f t="shared" si="38"/>
        <v>#REF!</v>
      </c>
      <c r="O292" s="20" t="str">
        <f>LOOKUP(H292,[23]ข้อมูลหลัก!A$1:C$65536)</f>
        <v>ดีมาก</v>
      </c>
      <c r="P292" s="20"/>
      <c r="T292" s="45"/>
      <c r="U292" s="45"/>
    </row>
    <row r="293" spans="1:21" s="96" customFormat="1" ht="20.25" customHeight="1">
      <c r="A293" s="65">
        <v>6</v>
      </c>
      <c r="B293" s="131" t="s">
        <v>701</v>
      </c>
      <c r="C293" s="88" t="s">
        <v>782</v>
      </c>
      <c r="D293" s="45" t="s">
        <v>642</v>
      </c>
      <c r="E293" s="20" t="s">
        <v>9</v>
      </c>
      <c r="F293" s="20">
        <v>691</v>
      </c>
      <c r="G293" s="111">
        <v>13800</v>
      </c>
      <c r="H293" s="26">
        <v>87.8</v>
      </c>
      <c r="I293" s="27">
        <v>0</v>
      </c>
      <c r="J293" s="66">
        <f t="shared" si="48"/>
        <v>0</v>
      </c>
      <c r="K293" s="67">
        <f t="shared" si="47"/>
        <v>0</v>
      </c>
      <c r="L293" s="67">
        <f>VLOOKUP(E293,[23]ข้อมูลหลัก!G$1:H$65536,2,FALSE)</f>
        <v>23970</v>
      </c>
      <c r="M293" s="67" t="e">
        <f>#REF!*4/100</f>
        <v>#REF!</v>
      </c>
      <c r="N293" s="67" t="e">
        <f t="shared" si="38"/>
        <v>#REF!</v>
      </c>
      <c r="O293" s="20" t="str">
        <f>LOOKUP(H293,[23]ข้อมูลหลัก!A$1:C$65536)</f>
        <v>ดีมาก</v>
      </c>
      <c r="P293" s="20"/>
      <c r="T293" s="45"/>
      <c r="U293" s="45"/>
    </row>
    <row r="294" spans="1:21" s="96" customFormat="1" ht="20.25" customHeight="1">
      <c r="A294" s="20">
        <v>7</v>
      </c>
      <c r="B294" s="131" t="s">
        <v>702</v>
      </c>
      <c r="C294" s="88" t="s">
        <v>745</v>
      </c>
      <c r="D294" s="45" t="s">
        <v>642</v>
      </c>
      <c r="E294" s="20" t="s">
        <v>9</v>
      </c>
      <c r="F294" s="20">
        <v>692</v>
      </c>
      <c r="G294" s="111">
        <v>13800</v>
      </c>
      <c r="H294" s="26">
        <v>88.8</v>
      </c>
      <c r="I294" s="27">
        <v>0</v>
      </c>
      <c r="J294" s="66">
        <f t="shared" si="48"/>
        <v>0</v>
      </c>
      <c r="K294" s="67">
        <f t="shared" si="47"/>
        <v>0</v>
      </c>
      <c r="L294" s="67">
        <f>VLOOKUP(E294,[23]ข้อมูลหลัก!G$1:H$65536,2,FALSE)</f>
        <v>23970</v>
      </c>
      <c r="M294" s="67" t="e">
        <f>#REF!*4/100</f>
        <v>#REF!</v>
      </c>
      <c r="N294" s="67" t="e">
        <f t="shared" si="38"/>
        <v>#REF!</v>
      </c>
      <c r="O294" s="20" t="str">
        <f>LOOKUP(H294,[23]ข้อมูลหลัก!A$1:C$65536)</f>
        <v>ดีมาก</v>
      </c>
      <c r="P294" s="20"/>
      <c r="T294" s="45"/>
      <c r="U294" s="45"/>
    </row>
    <row r="295" spans="1:21" s="96" customFormat="1" ht="20.25" customHeight="1">
      <c r="A295" s="65">
        <v>8</v>
      </c>
      <c r="B295" s="131" t="s">
        <v>703</v>
      </c>
      <c r="C295" s="88" t="s">
        <v>784</v>
      </c>
      <c r="D295" s="45" t="s">
        <v>643</v>
      </c>
      <c r="E295" s="20" t="s">
        <v>9</v>
      </c>
      <c r="F295" s="20">
        <v>699</v>
      </c>
      <c r="G295" s="111">
        <v>11280</v>
      </c>
      <c r="H295" s="26">
        <v>88</v>
      </c>
      <c r="I295" s="27">
        <v>0</v>
      </c>
      <c r="J295" s="66">
        <f t="shared" si="48"/>
        <v>0</v>
      </c>
      <c r="K295" s="67">
        <f t="shared" si="47"/>
        <v>0</v>
      </c>
      <c r="L295" s="67">
        <f>VLOOKUP(E295,[23]ข้อมูลหลัก!G$1:H$65536,2,FALSE)</f>
        <v>23970</v>
      </c>
      <c r="M295" s="67" t="e">
        <f>#REF!*4/100</f>
        <v>#REF!</v>
      </c>
      <c r="N295" s="67" t="e">
        <f t="shared" si="38"/>
        <v>#REF!</v>
      </c>
      <c r="O295" s="20" t="str">
        <f>LOOKUP(H295,[23]ข้อมูลหลัก!A$1:C$65536)</f>
        <v>ดีมาก</v>
      </c>
      <c r="P295" s="20"/>
      <c r="T295" s="45"/>
      <c r="U295" s="45"/>
    </row>
    <row r="296" spans="1:21" s="96" customFormat="1" ht="20.25" customHeight="1">
      <c r="A296" s="20">
        <v>9</v>
      </c>
      <c r="B296" s="131" t="s">
        <v>704</v>
      </c>
      <c r="C296" s="88" t="s">
        <v>783</v>
      </c>
      <c r="D296" s="45" t="s">
        <v>676</v>
      </c>
      <c r="E296" s="20" t="s">
        <v>9</v>
      </c>
      <c r="F296" s="20">
        <v>700</v>
      </c>
      <c r="G296" s="111">
        <v>11280</v>
      </c>
      <c r="H296" s="26">
        <v>88</v>
      </c>
      <c r="I296" s="27">
        <v>0</v>
      </c>
      <c r="J296" s="66">
        <f t="shared" si="48"/>
        <v>0</v>
      </c>
      <c r="K296" s="67">
        <f t="shared" si="47"/>
        <v>0</v>
      </c>
      <c r="L296" s="67">
        <f>VLOOKUP(E296,[23]ข้อมูลหลัก!G$1:H$65536,2,FALSE)</f>
        <v>23970</v>
      </c>
      <c r="M296" s="67" t="e">
        <f>#REF!*4/100</f>
        <v>#REF!</v>
      </c>
      <c r="N296" s="67" t="e">
        <f t="shared" si="38"/>
        <v>#REF!</v>
      </c>
      <c r="O296" s="20" t="str">
        <f>LOOKUP(H296,[23]ข้อมูลหลัก!A$1:C$65536)</f>
        <v>ดีมาก</v>
      </c>
      <c r="P296" s="20"/>
      <c r="T296" s="45"/>
      <c r="U296" s="45"/>
    </row>
    <row r="297" spans="1:21" s="96" customFormat="1" ht="20.25" customHeight="1">
      <c r="A297" s="65">
        <v>10</v>
      </c>
      <c r="B297" s="123" t="s">
        <v>202</v>
      </c>
      <c r="C297" s="63" t="s">
        <v>598</v>
      </c>
      <c r="D297" s="123" t="s">
        <v>8</v>
      </c>
      <c r="E297" s="124" t="s">
        <v>9</v>
      </c>
      <c r="F297" s="124">
        <v>704</v>
      </c>
      <c r="G297" s="98">
        <v>14640</v>
      </c>
      <c r="H297" s="26">
        <v>95.6</v>
      </c>
      <c r="I297" s="32">
        <v>0.06</v>
      </c>
      <c r="J297" s="66">
        <f t="shared" si="48"/>
        <v>878.4</v>
      </c>
      <c r="K297" s="67">
        <f t="shared" si="47"/>
        <v>880</v>
      </c>
      <c r="L297" s="67">
        <f>VLOOKUP(E297,[24]ข้อมูลหลัก!G$1:H$65536,2,FALSE)</f>
        <v>23970</v>
      </c>
      <c r="M297" s="67" t="e">
        <f>#REF!*4/100</f>
        <v>#REF!</v>
      </c>
      <c r="N297" s="67" t="e">
        <f t="shared" ref="N297:N316" si="49">ROUNDUP(M297,-1)</f>
        <v>#REF!</v>
      </c>
      <c r="O297" s="20" t="str">
        <f>LOOKUP(H297,[24]ข้อมูลหลัก!A$1:C$65536)</f>
        <v>ดีเด่น</v>
      </c>
      <c r="P297" s="20"/>
      <c r="T297" s="45" t="s">
        <v>590</v>
      </c>
      <c r="U297" s="45" t="s">
        <v>591</v>
      </c>
    </row>
    <row r="298" spans="1:21" s="96" customFormat="1" ht="20.25" customHeight="1">
      <c r="A298" s="20">
        <v>11</v>
      </c>
      <c r="B298" s="123" t="s">
        <v>624</v>
      </c>
      <c r="C298" s="63" t="s">
        <v>600</v>
      </c>
      <c r="D298" s="123" t="s">
        <v>8</v>
      </c>
      <c r="E298" s="124" t="s">
        <v>9</v>
      </c>
      <c r="F298" s="124">
        <v>705</v>
      </c>
      <c r="G298" s="98">
        <v>14560</v>
      </c>
      <c r="H298" s="26">
        <v>95.2</v>
      </c>
      <c r="I298" s="32">
        <v>0.06</v>
      </c>
      <c r="J298" s="66">
        <f t="shared" si="48"/>
        <v>873.6</v>
      </c>
      <c r="K298" s="67">
        <f t="shared" si="47"/>
        <v>880</v>
      </c>
      <c r="L298" s="67">
        <f>VLOOKUP(E298,[24]ข้อมูลหลัก!G$1:H$65536,2,FALSE)</f>
        <v>23970</v>
      </c>
      <c r="M298" s="67" t="e">
        <f>#REF!*4/100</f>
        <v>#REF!</v>
      </c>
      <c r="N298" s="67" t="e">
        <f t="shared" si="49"/>
        <v>#REF!</v>
      </c>
      <c r="O298" s="20" t="str">
        <f>LOOKUP(H298,[24]ข้อมูลหลัก!A$1:C$65536)</f>
        <v>ดีเด่น</v>
      </c>
      <c r="P298" s="20"/>
      <c r="T298" s="45" t="s">
        <v>592</v>
      </c>
      <c r="U298" s="45" t="s">
        <v>593</v>
      </c>
    </row>
    <row r="299" spans="1:21" s="96" customFormat="1" ht="20.25" customHeight="1">
      <c r="A299" s="65">
        <v>12</v>
      </c>
      <c r="B299" s="123" t="s">
        <v>203</v>
      </c>
      <c r="C299" s="63" t="s">
        <v>602</v>
      </c>
      <c r="D299" s="123" t="s">
        <v>11</v>
      </c>
      <c r="E299" s="124" t="s">
        <v>12</v>
      </c>
      <c r="F299" s="124">
        <v>745</v>
      </c>
      <c r="G299" s="98">
        <v>12660</v>
      </c>
      <c r="H299" s="26">
        <v>95.2</v>
      </c>
      <c r="I299" s="27">
        <v>0.06</v>
      </c>
      <c r="J299" s="66">
        <f t="shared" si="48"/>
        <v>759.6</v>
      </c>
      <c r="K299" s="67">
        <f t="shared" si="47"/>
        <v>760</v>
      </c>
      <c r="L299" s="67">
        <f>VLOOKUP(E299,[24]ข้อมูลหลัก!G$1:H$65536,2,FALSE)</f>
        <v>19430</v>
      </c>
      <c r="M299" s="67" t="e">
        <f>#REF!*4/100</f>
        <v>#REF!</v>
      </c>
      <c r="N299" s="67" t="e">
        <f t="shared" si="49"/>
        <v>#REF!</v>
      </c>
      <c r="O299" s="20" t="str">
        <f>LOOKUP(H299,[24]ข้อมูลหลัก!A$1:C$65536)</f>
        <v>ดีเด่น</v>
      </c>
      <c r="P299" s="20"/>
      <c r="T299" s="45" t="s">
        <v>594</v>
      </c>
      <c r="U299" s="45" t="s">
        <v>595</v>
      </c>
    </row>
    <row r="300" spans="1:21" ht="20.25" customHeight="1">
      <c r="A300" s="13"/>
      <c r="B300" s="13"/>
      <c r="C300" s="14"/>
      <c r="D300" s="15" t="s">
        <v>802</v>
      </c>
      <c r="E300" s="13"/>
      <c r="F300" s="13"/>
      <c r="G300" s="16"/>
      <c r="H300" s="13"/>
      <c r="I300" s="13"/>
      <c r="J300" s="17"/>
      <c r="K300" s="18"/>
      <c r="L300" s="13"/>
      <c r="M300" s="13"/>
      <c r="N300" s="13"/>
      <c r="O300" s="13"/>
      <c r="P300" s="13"/>
      <c r="T300" s="31" t="s">
        <v>201</v>
      </c>
      <c r="U300" s="31" t="s">
        <v>596</v>
      </c>
    </row>
    <row r="301" spans="1:21" ht="20.25" customHeight="1">
      <c r="A301" s="20">
        <v>1</v>
      </c>
      <c r="B301" s="21" t="s">
        <v>204</v>
      </c>
      <c r="C301" s="22" t="s">
        <v>604</v>
      </c>
      <c r="D301" s="21" t="s">
        <v>70</v>
      </c>
      <c r="E301" s="24" t="s">
        <v>14</v>
      </c>
      <c r="F301" s="24">
        <v>99</v>
      </c>
      <c r="G301" s="98">
        <v>19770</v>
      </c>
      <c r="H301" s="26">
        <v>96.1</v>
      </c>
      <c r="I301" s="27">
        <v>0.05</v>
      </c>
      <c r="J301" s="28">
        <f>G301*I301</f>
        <v>988.5</v>
      </c>
      <c r="K301" s="29">
        <f t="shared" ref="K301:K315" si="50">ROUNDUP(J301,-1)</f>
        <v>990</v>
      </c>
      <c r="L301" s="29">
        <f>VLOOKUP(E301,[25]ข้อมูลหลัก!G$1:H$65536,2,FALSE)</f>
        <v>33360</v>
      </c>
      <c r="M301" s="29" t="e">
        <f>#REF!*4/100</f>
        <v>#REF!</v>
      </c>
      <c r="N301" s="29" t="e">
        <f t="shared" si="49"/>
        <v>#REF!</v>
      </c>
      <c r="O301" s="20" t="str">
        <f>LOOKUP(H301,[25]ข้อมูลหลัก!A$1:C$65536)</f>
        <v>ดีเด่น</v>
      </c>
      <c r="P301" s="30"/>
      <c r="Q301" s="19"/>
      <c r="R301" s="19"/>
      <c r="T301" s="31" t="s">
        <v>597</v>
      </c>
      <c r="U301" s="31" t="s">
        <v>598</v>
      </c>
    </row>
    <row r="302" spans="1:21" ht="20.25" customHeight="1">
      <c r="A302" s="20">
        <v>2</v>
      </c>
      <c r="B302" s="21" t="s">
        <v>205</v>
      </c>
      <c r="C302" s="22" t="s">
        <v>606</v>
      </c>
      <c r="D302" s="21" t="s">
        <v>19</v>
      </c>
      <c r="E302" s="24" t="s">
        <v>12</v>
      </c>
      <c r="F302" s="24">
        <v>108</v>
      </c>
      <c r="G302" s="98">
        <v>14720</v>
      </c>
      <c r="H302" s="26">
        <v>98</v>
      </c>
      <c r="I302" s="27">
        <v>0.06</v>
      </c>
      <c r="J302" s="28">
        <f t="shared" ref="J302:J316" si="51">I302*G302</f>
        <v>883.19999999999993</v>
      </c>
      <c r="K302" s="29">
        <f t="shared" si="50"/>
        <v>890</v>
      </c>
      <c r="L302" s="29">
        <f>VLOOKUP(E302,[25]ข้อมูลหลัก!G$1:H$65536,2,FALSE)</f>
        <v>19430</v>
      </c>
      <c r="M302" s="29" t="e">
        <f>#REF!*4/100</f>
        <v>#REF!</v>
      </c>
      <c r="N302" s="29" t="e">
        <f t="shared" si="49"/>
        <v>#REF!</v>
      </c>
      <c r="O302" s="20" t="str">
        <f>LOOKUP(H302,[25]ข้อมูลหลัก!A$1:C$65536)</f>
        <v>ดีเด่น</v>
      </c>
      <c r="P302" s="30"/>
      <c r="T302" s="31" t="s">
        <v>599</v>
      </c>
      <c r="U302" s="31" t="s">
        <v>600</v>
      </c>
    </row>
    <row r="303" spans="1:21" ht="20.25" customHeight="1">
      <c r="A303" s="20">
        <v>3</v>
      </c>
      <c r="B303" s="21" t="s">
        <v>206</v>
      </c>
      <c r="C303" s="22" t="s">
        <v>608</v>
      </c>
      <c r="D303" s="21" t="s">
        <v>77</v>
      </c>
      <c r="E303" s="24" t="s">
        <v>12</v>
      </c>
      <c r="F303" s="24">
        <v>159</v>
      </c>
      <c r="G303" s="98">
        <v>15370</v>
      </c>
      <c r="H303" s="26">
        <v>82.5</v>
      </c>
      <c r="I303" s="27">
        <v>0.03</v>
      </c>
      <c r="J303" s="28">
        <f t="shared" si="51"/>
        <v>461.09999999999997</v>
      </c>
      <c r="K303" s="29">
        <f t="shared" si="50"/>
        <v>470</v>
      </c>
      <c r="L303" s="29">
        <f>VLOOKUP(E303,[25]ข้อมูลหลัก!G$1:H$65536,2,FALSE)</f>
        <v>19430</v>
      </c>
      <c r="M303" s="29" t="e">
        <f>#REF!*4/100</f>
        <v>#REF!</v>
      </c>
      <c r="N303" s="29" t="e">
        <f t="shared" si="49"/>
        <v>#REF!</v>
      </c>
      <c r="O303" s="20" t="str">
        <f>LOOKUP(H303,[25]ข้อมูลหลัก!A$1:C$65536)</f>
        <v>ดี</v>
      </c>
      <c r="P303" s="30"/>
      <c r="T303" s="31" t="s">
        <v>601</v>
      </c>
      <c r="U303" s="31" t="s">
        <v>602</v>
      </c>
    </row>
    <row r="304" spans="1:21" ht="20.25" customHeight="1">
      <c r="A304" s="20">
        <v>4</v>
      </c>
      <c r="B304" s="21" t="s">
        <v>207</v>
      </c>
      <c r="C304" s="22" t="s">
        <v>610</v>
      </c>
      <c r="D304" s="21" t="s">
        <v>77</v>
      </c>
      <c r="E304" s="24" t="s">
        <v>12</v>
      </c>
      <c r="F304" s="24">
        <v>163</v>
      </c>
      <c r="G304" s="98">
        <v>12630</v>
      </c>
      <c r="H304" s="26">
        <v>98.4</v>
      </c>
      <c r="I304" s="27">
        <v>0.06</v>
      </c>
      <c r="J304" s="28">
        <f t="shared" si="51"/>
        <v>757.8</v>
      </c>
      <c r="K304" s="29">
        <f t="shared" si="50"/>
        <v>760</v>
      </c>
      <c r="L304" s="29">
        <f>VLOOKUP(E304,[25]ข้อมูลหลัก!G$1:H$65536,2,FALSE)</f>
        <v>19430</v>
      </c>
      <c r="M304" s="29" t="e">
        <f>#REF!*4/100</f>
        <v>#REF!</v>
      </c>
      <c r="N304" s="29" t="e">
        <f t="shared" si="49"/>
        <v>#REF!</v>
      </c>
      <c r="O304" s="20" t="str">
        <f>LOOKUP(H304,[25]ข้อมูลหลัก!A$1:C$65536)</f>
        <v>ดีเด่น</v>
      </c>
      <c r="P304" s="30"/>
      <c r="T304" s="31"/>
      <c r="U304" s="31"/>
    </row>
    <row r="305" spans="1:21" ht="20.25" customHeight="1">
      <c r="A305" s="20">
        <v>5</v>
      </c>
      <c r="B305" s="21" t="s">
        <v>208</v>
      </c>
      <c r="C305" s="22" t="s">
        <v>612</v>
      </c>
      <c r="D305" s="21" t="s">
        <v>77</v>
      </c>
      <c r="E305" s="24" t="s">
        <v>12</v>
      </c>
      <c r="F305" s="24">
        <v>171</v>
      </c>
      <c r="G305" s="98">
        <v>15450</v>
      </c>
      <c r="H305" s="26">
        <v>98</v>
      </c>
      <c r="I305" s="27">
        <v>0.06</v>
      </c>
      <c r="J305" s="28">
        <f t="shared" si="51"/>
        <v>927</v>
      </c>
      <c r="K305" s="29">
        <f t="shared" si="50"/>
        <v>930</v>
      </c>
      <c r="L305" s="29">
        <f>VLOOKUP(E305,[25]ข้อมูลหลัก!G$1:H$65536,2,FALSE)</f>
        <v>19430</v>
      </c>
      <c r="M305" s="29" t="e">
        <f>#REF!*4/100</f>
        <v>#REF!</v>
      </c>
      <c r="N305" s="29" t="e">
        <f t="shared" si="49"/>
        <v>#REF!</v>
      </c>
      <c r="O305" s="20" t="str">
        <f>LOOKUP(H305,[25]ข้อมูลหลัก!A$1:C$65536)</f>
        <v>ดีเด่น</v>
      </c>
      <c r="P305" s="30"/>
      <c r="T305" s="31" t="s">
        <v>603</v>
      </c>
      <c r="U305" s="31" t="s">
        <v>604</v>
      </c>
    </row>
    <row r="306" spans="1:21" ht="20.25" customHeight="1">
      <c r="A306" s="20">
        <v>6</v>
      </c>
      <c r="B306" s="23" t="s">
        <v>705</v>
      </c>
      <c r="C306" s="88" t="s">
        <v>729</v>
      </c>
      <c r="D306" s="23" t="s">
        <v>19</v>
      </c>
      <c r="E306" s="20" t="s">
        <v>12</v>
      </c>
      <c r="F306" s="20">
        <v>176</v>
      </c>
      <c r="G306" s="111">
        <v>13800</v>
      </c>
      <c r="H306" s="26">
        <v>86.6</v>
      </c>
      <c r="I306" s="27">
        <v>0</v>
      </c>
      <c r="J306" s="28">
        <f t="shared" si="51"/>
        <v>0</v>
      </c>
      <c r="K306" s="29">
        <f t="shared" si="50"/>
        <v>0</v>
      </c>
      <c r="L306" s="29">
        <f>VLOOKUP(E306,[23]ข้อมูลหลัก!G$1:H$65536,2,FALSE)</f>
        <v>19430</v>
      </c>
      <c r="M306" s="29" t="e">
        <f>#REF!*4/100</f>
        <v>#REF!</v>
      </c>
      <c r="N306" s="29" t="e">
        <f t="shared" si="49"/>
        <v>#REF!</v>
      </c>
      <c r="O306" s="20" t="str">
        <f>LOOKUP(H306,[23]ข้อมูลหลัก!A$1:C$65536)</f>
        <v>ดีมาก</v>
      </c>
      <c r="P306" s="20"/>
      <c r="T306" s="31"/>
      <c r="U306" s="31"/>
    </row>
    <row r="307" spans="1:21" ht="20.25" customHeight="1">
      <c r="A307" s="49">
        <v>7</v>
      </c>
      <c r="B307" s="82" t="s">
        <v>209</v>
      </c>
      <c r="C307" s="51" t="s">
        <v>613</v>
      </c>
      <c r="D307" s="82" t="s">
        <v>19</v>
      </c>
      <c r="E307" s="109" t="s">
        <v>12</v>
      </c>
      <c r="F307" s="109">
        <v>188</v>
      </c>
      <c r="G307" s="121">
        <v>14740</v>
      </c>
      <c r="H307" s="55">
        <v>98</v>
      </c>
      <c r="I307" s="56">
        <v>0.06</v>
      </c>
      <c r="J307" s="57">
        <f t="shared" si="51"/>
        <v>884.4</v>
      </c>
      <c r="K307" s="58">
        <f t="shared" si="50"/>
        <v>890</v>
      </c>
      <c r="L307" s="58">
        <f>VLOOKUP(E307,[25]ข้อมูลหลัก!G$1:H$65536,2,FALSE)</f>
        <v>19430</v>
      </c>
      <c r="M307" s="58" t="e">
        <f>#REF!*4/100</f>
        <v>#REF!</v>
      </c>
      <c r="N307" s="58" t="e">
        <f t="shared" si="49"/>
        <v>#REF!</v>
      </c>
      <c r="O307" s="49" t="str">
        <f>LOOKUP(H307,[25]ข้อมูลหลัก!A$1:C$65536)</f>
        <v>ดีเด่น</v>
      </c>
      <c r="P307" s="59"/>
      <c r="T307" s="31" t="s">
        <v>605</v>
      </c>
      <c r="U307" s="31" t="s">
        <v>606</v>
      </c>
    </row>
    <row r="308" spans="1:21" ht="20.25" customHeight="1">
      <c r="A308" s="20">
        <v>8</v>
      </c>
      <c r="B308" s="21" t="s">
        <v>210</v>
      </c>
      <c r="C308" s="22" t="s">
        <v>615</v>
      </c>
      <c r="D308" s="21" t="s">
        <v>211</v>
      </c>
      <c r="E308" s="24" t="s">
        <v>12</v>
      </c>
      <c r="F308" s="24">
        <v>191</v>
      </c>
      <c r="G308" s="98">
        <v>15310</v>
      </c>
      <c r="H308" s="26">
        <v>96.1</v>
      </c>
      <c r="I308" s="27">
        <v>0.05</v>
      </c>
      <c r="J308" s="28">
        <f t="shared" si="51"/>
        <v>765.5</v>
      </c>
      <c r="K308" s="29">
        <f t="shared" si="50"/>
        <v>770</v>
      </c>
      <c r="L308" s="29">
        <f>VLOOKUP(E308,[25]ข้อมูลหลัก!G$1:H$65536,2,FALSE)</f>
        <v>19430</v>
      </c>
      <c r="M308" s="29" t="e">
        <f>#REF!*4/100</f>
        <v>#REF!</v>
      </c>
      <c r="N308" s="29" t="e">
        <f t="shared" si="49"/>
        <v>#REF!</v>
      </c>
      <c r="O308" s="20" t="str">
        <f>LOOKUP(H308,[25]ข้อมูลหลัก!A$1:C$65536)</f>
        <v>ดีเด่น</v>
      </c>
      <c r="P308" s="30"/>
      <c r="T308" s="31" t="s">
        <v>607</v>
      </c>
      <c r="U308" s="31" t="s">
        <v>608</v>
      </c>
    </row>
    <row r="309" spans="1:21" ht="20.25" customHeight="1">
      <c r="A309" s="20">
        <v>9</v>
      </c>
      <c r="B309" s="21" t="s">
        <v>212</v>
      </c>
      <c r="C309" s="22" t="s">
        <v>617</v>
      </c>
      <c r="D309" s="21" t="s">
        <v>77</v>
      </c>
      <c r="E309" s="24" t="s">
        <v>12</v>
      </c>
      <c r="F309" s="24">
        <v>193</v>
      </c>
      <c r="G309" s="98">
        <v>15310</v>
      </c>
      <c r="H309" s="26">
        <v>93.2</v>
      </c>
      <c r="I309" s="27">
        <v>0.04</v>
      </c>
      <c r="J309" s="28">
        <f t="shared" si="51"/>
        <v>612.4</v>
      </c>
      <c r="K309" s="29">
        <f t="shared" si="50"/>
        <v>620</v>
      </c>
      <c r="L309" s="29">
        <f>VLOOKUP(E309,[25]ข้อมูลหลัก!G$1:H$65536,2,FALSE)</f>
        <v>19430</v>
      </c>
      <c r="M309" s="29" t="e">
        <f>#REF!*4/100</f>
        <v>#REF!</v>
      </c>
      <c r="N309" s="29" t="e">
        <f t="shared" si="49"/>
        <v>#REF!</v>
      </c>
      <c r="O309" s="20" t="str">
        <f>LOOKUP(H309,[25]ข้อมูลหลัก!A$1:C$65536)</f>
        <v>ดีมาก</v>
      </c>
      <c r="P309" s="30"/>
      <c r="T309" s="31" t="s">
        <v>609</v>
      </c>
      <c r="U309" s="31" t="s">
        <v>610</v>
      </c>
    </row>
    <row r="310" spans="1:21" ht="20.25" customHeight="1">
      <c r="A310" s="20">
        <v>10</v>
      </c>
      <c r="B310" s="21" t="s">
        <v>213</v>
      </c>
      <c r="C310" s="22" t="s">
        <v>618</v>
      </c>
      <c r="D310" s="21" t="s">
        <v>211</v>
      </c>
      <c r="E310" s="24" t="s">
        <v>12</v>
      </c>
      <c r="F310" s="24">
        <v>195</v>
      </c>
      <c r="G310" s="98">
        <v>15360</v>
      </c>
      <c r="H310" s="26">
        <v>96</v>
      </c>
      <c r="I310" s="27">
        <v>0.05</v>
      </c>
      <c r="J310" s="28">
        <f t="shared" si="51"/>
        <v>768</v>
      </c>
      <c r="K310" s="29">
        <f t="shared" si="50"/>
        <v>770</v>
      </c>
      <c r="L310" s="29">
        <f>VLOOKUP(E310,[25]ข้อมูลหลัก!G$1:H$65536,2,FALSE)</f>
        <v>19430</v>
      </c>
      <c r="M310" s="29" t="e">
        <f>#REF!*4/100</f>
        <v>#REF!</v>
      </c>
      <c r="N310" s="29" t="e">
        <f t="shared" si="49"/>
        <v>#REF!</v>
      </c>
      <c r="O310" s="20" t="str">
        <f>LOOKUP(H310,[25]ข้อมูลหลัก!A$1:C$65536)</f>
        <v>ดีเด่น</v>
      </c>
      <c r="P310" s="30"/>
      <c r="T310" s="31" t="s">
        <v>611</v>
      </c>
      <c r="U310" s="31" t="s">
        <v>612</v>
      </c>
    </row>
    <row r="311" spans="1:21" ht="20.25" customHeight="1">
      <c r="A311" s="20">
        <v>11</v>
      </c>
      <c r="B311" s="21" t="s">
        <v>214</v>
      </c>
      <c r="C311" s="127">
        <v>1559900039266</v>
      </c>
      <c r="D311" s="21" t="s">
        <v>61</v>
      </c>
      <c r="E311" s="24" t="s">
        <v>14</v>
      </c>
      <c r="F311" s="24">
        <v>926</v>
      </c>
      <c r="G311" s="98">
        <v>18810</v>
      </c>
      <c r="H311" s="26">
        <v>95.22</v>
      </c>
      <c r="I311" s="27">
        <v>0.05</v>
      </c>
      <c r="J311" s="28">
        <f t="shared" si="51"/>
        <v>940.5</v>
      </c>
      <c r="K311" s="29">
        <f t="shared" si="50"/>
        <v>950</v>
      </c>
      <c r="L311" s="29">
        <f>VLOOKUP(E311,[25]ข้อมูลหลัก!G$1:H$65536,2,FALSE)</f>
        <v>33360</v>
      </c>
      <c r="M311" s="29" t="e">
        <f>#REF!*4/100</f>
        <v>#REF!</v>
      </c>
      <c r="N311" s="29" t="e">
        <f t="shared" si="49"/>
        <v>#REF!</v>
      </c>
      <c r="O311" s="20" t="str">
        <f>LOOKUP(H311,[25]ข้อมูลหลัก!A$1:C$65536)</f>
        <v>ดีเด่น</v>
      </c>
      <c r="P311" s="30"/>
      <c r="T311" s="31" t="s">
        <v>614</v>
      </c>
      <c r="U311" s="31" t="s">
        <v>615</v>
      </c>
    </row>
    <row r="312" spans="1:21" ht="20.25" customHeight="1">
      <c r="A312" s="20">
        <v>12</v>
      </c>
      <c r="B312" s="21" t="s">
        <v>215</v>
      </c>
      <c r="C312" s="22" t="s">
        <v>619</v>
      </c>
      <c r="D312" s="21" t="s">
        <v>82</v>
      </c>
      <c r="E312" s="24" t="s">
        <v>14</v>
      </c>
      <c r="F312" s="24">
        <v>927</v>
      </c>
      <c r="G312" s="98">
        <v>19490</v>
      </c>
      <c r="H312" s="26">
        <v>94</v>
      </c>
      <c r="I312" s="27">
        <v>0.04</v>
      </c>
      <c r="J312" s="28">
        <f t="shared" si="51"/>
        <v>779.6</v>
      </c>
      <c r="K312" s="29">
        <f t="shared" si="50"/>
        <v>780</v>
      </c>
      <c r="L312" s="29">
        <f>VLOOKUP(E312,[25]ข้อมูลหลัก!G$1:H$65536,2,FALSE)</f>
        <v>33360</v>
      </c>
      <c r="M312" s="29" t="e">
        <f>#REF!*4/100</f>
        <v>#REF!</v>
      </c>
      <c r="N312" s="29" t="e">
        <f t="shared" si="49"/>
        <v>#REF!</v>
      </c>
      <c r="O312" s="20" t="str">
        <f>LOOKUP(H312,[25]ข้อมูลหลัก!A$1:C$65536)</f>
        <v>ดีมาก</v>
      </c>
      <c r="P312" s="30"/>
      <c r="T312" s="31" t="s">
        <v>616</v>
      </c>
      <c r="U312" s="31" t="s">
        <v>617</v>
      </c>
    </row>
    <row r="313" spans="1:21" ht="20.25" customHeight="1">
      <c r="A313" s="20">
        <v>13</v>
      </c>
      <c r="B313" s="23" t="s">
        <v>706</v>
      </c>
      <c r="C313" s="46" t="s">
        <v>785</v>
      </c>
      <c r="D313" s="45" t="s">
        <v>8</v>
      </c>
      <c r="E313" s="20" t="s">
        <v>9</v>
      </c>
      <c r="F313" s="20">
        <v>933</v>
      </c>
      <c r="G313" s="113">
        <v>13800</v>
      </c>
      <c r="H313" s="26">
        <v>83.6</v>
      </c>
      <c r="I313" s="27">
        <v>0</v>
      </c>
      <c r="J313" s="28">
        <f t="shared" si="51"/>
        <v>0</v>
      </c>
      <c r="K313" s="29">
        <f t="shared" si="50"/>
        <v>0</v>
      </c>
      <c r="L313" s="29">
        <f>VLOOKUP(E313,[23]ข้อมูลหลัก!G$1:H$65536,2,FALSE)</f>
        <v>23970</v>
      </c>
      <c r="M313" s="29" t="e">
        <f>#REF!*4/100</f>
        <v>#REF!</v>
      </c>
      <c r="N313" s="29" t="e">
        <f t="shared" si="49"/>
        <v>#REF!</v>
      </c>
      <c r="O313" s="20" t="str">
        <f>LOOKUP(H313,[23]ข้อมูลหลัก!A$1:C$65536)</f>
        <v>ดี</v>
      </c>
      <c r="P313" s="20"/>
      <c r="T313" s="31"/>
      <c r="U313" s="31"/>
    </row>
    <row r="314" spans="1:21" ht="20.25" customHeight="1">
      <c r="A314" s="20">
        <v>14</v>
      </c>
      <c r="B314" s="23" t="s">
        <v>707</v>
      </c>
      <c r="C314" s="46" t="s">
        <v>746</v>
      </c>
      <c r="D314" s="45" t="s">
        <v>8</v>
      </c>
      <c r="E314" s="20" t="s">
        <v>9</v>
      </c>
      <c r="F314" s="20">
        <v>934</v>
      </c>
      <c r="G314" s="113">
        <v>13800</v>
      </c>
      <c r="H314" s="26">
        <v>96.4</v>
      </c>
      <c r="I314" s="27">
        <v>0</v>
      </c>
      <c r="J314" s="28">
        <f t="shared" si="51"/>
        <v>0</v>
      </c>
      <c r="K314" s="29">
        <f t="shared" si="50"/>
        <v>0</v>
      </c>
      <c r="L314" s="29">
        <f>VLOOKUP(E314,[23]ข้อมูลหลัก!G$1:H$65536,2,FALSE)</f>
        <v>23970</v>
      </c>
      <c r="M314" s="29" t="e">
        <f>#REF!*4/100</f>
        <v>#REF!</v>
      </c>
      <c r="N314" s="29" t="e">
        <f t="shared" si="49"/>
        <v>#REF!</v>
      </c>
      <c r="O314" s="20" t="str">
        <f>LOOKUP(H314,[23]ข้อมูลหลัก!A$1:C$65536)</f>
        <v>ดีเด่น</v>
      </c>
      <c r="P314" s="20"/>
      <c r="T314" s="31"/>
      <c r="U314" s="31"/>
    </row>
    <row r="315" spans="1:21" ht="20.25" customHeight="1">
      <c r="A315" s="20">
        <v>15</v>
      </c>
      <c r="B315" s="23" t="s">
        <v>708</v>
      </c>
      <c r="C315" s="88" t="s">
        <v>786</v>
      </c>
      <c r="D315" s="45" t="s">
        <v>643</v>
      </c>
      <c r="E315" s="20" t="s">
        <v>9</v>
      </c>
      <c r="F315" s="20">
        <v>947</v>
      </c>
      <c r="G315" s="113">
        <v>11280</v>
      </c>
      <c r="H315" s="26">
        <v>96.4</v>
      </c>
      <c r="I315" s="27">
        <v>0</v>
      </c>
      <c r="J315" s="28">
        <f t="shared" si="51"/>
        <v>0</v>
      </c>
      <c r="K315" s="29">
        <f t="shared" si="50"/>
        <v>0</v>
      </c>
      <c r="L315" s="29">
        <f>VLOOKUP(E315,[23]ข้อมูลหลัก!G$1:H$65536,2,FALSE)</f>
        <v>23970</v>
      </c>
      <c r="M315" s="29" t="e">
        <f>#REF!*4/100</f>
        <v>#REF!</v>
      </c>
      <c r="N315" s="29" t="e">
        <f t="shared" si="49"/>
        <v>#REF!</v>
      </c>
      <c r="O315" s="20" t="str">
        <f>LOOKUP(H315,[23]ข้อมูลหลัก!A$1:C$65536)</f>
        <v>ดีเด่น</v>
      </c>
      <c r="P315" s="20"/>
      <c r="T315" s="31"/>
      <c r="U315" s="31"/>
    </row>
    <row r="316" spans="1:21" ht="20.25" customHeight="1">
      <c r="A316" s="20">
        <v>16</v>
      </c>
      <c r="B316" s="23" t="s">
        <v>709</v>
      </c>
      <c r="C316" s="46" t="s">
        <v>787</v>
      </c>
      <c r="D316" s="45" t="s">
        <v>676</v>
      </c>
      <c r="E316" s="20" t="s">
        <v>9</v>
      </c>
      <c r="F316" s="20">
        <v>948</v>
      </c>
      <c r="G316" s="113">
        <v>11280</v>
      </c>
      <c r="H316" s="26">
        <v>96.4</v>
      </c>
      <c r="I316" s="27">
        <v>0</v>
      </c>
      <c r="J316" s="28">
        <f t="shared" si="51"/>
        <v>0</v>
      </c>
      <c r="K316" s="29">
        <f>ROUNDUP(J316,-1)</f>
        <v>0</v>
      </c>
      <c r="L316" s="29">
        <f>VLOOKUP(E316,[23]ข้อมูลหลัก!G$1:H$65536,2,FALSE)</f>
        <v>23970</v>
      </c>
      <c r="M316" s="29" t="e">
        <f>#REF!*4/100</f>
        <v>#REF!</v>
      </c>
      <c r="N316" s="29" t="e">
        <f t="shared" si="49"/>
        <v>#REF!</v>
      </c>
      <c r="O316" s="20" t="str">
        <f>LOOKUP(H316,[23]ข้อมูลหลัก!A$1:C$65536)</f>
        <v>ดีเด่น</v>
      </c>
      <c r="P316" s="20"/>
      <c r="T316" s="31"/>
      <c r="U316" s="31"/>
    </row>
    <row r="317" spans="1:21" ht="20.25" customHeight="1">
      <c r="A317" s="49"/>
      <c r="B317" s="101"/>
      <c r="C317" s="116"/>
      <c r="D317" s="71"/>
      <c r="E317" s="49"/>
      <c r="F317" s="49"/>
      <c r="G317" s="128"/>
      <c r="H317" s="55"/>
      <c r="I317" s="56"/>
      <c r="J317" s="57"/>
      <c r="K317" s="58"/>
      <c r="L317" s="58"/>
      <c r="M317" s="58"/>
      <c r="N317" s="58"/>
      <c r="O317" s="49" t="str">
        <f>LOOKUP(H317,[23]ข้อมูลหลัก!A$1:C$65536)</f>
        <v>ควรปรับปรุง</v>
      </c>
      <c r="P317" s="49"/>
      <c r="T317" s="31"/>
      <c r="U317" s="31"/>
    </row>
    <row r="318" spans="1:21">
      <c r="M318" s="72"/>
      <c r="N318" s="72"/>
    </row>
    <row r="320" spans="1:21">
      <c r="M320" s="72"/>
      <c r="N320" s="72"/>
    </row>
  </sheetData>
  <autoFilter ref="A4:P15">
    <filterColumn colId="0"/>
  </autoFilter>
  <mergeCells count="2">
    <mergeCell ref="A1:P1"/>
    <mergeCell ref="A2:P2"/>
  </mergeCells>
  <dataValidations count="1">
    <dataValidation type="decimal" allowBlank="1" showInputMessage="1" showErrorMessage="1" errorTitle="คำเตือน" error="เพื่อป้องกันการผิดพลาด_x000a_ในการคำนวณ กรุณาคีย์คะแนน_x000a_การประเมิน ภายในช่วงคะแนนระหว่าง_x000a_0-100" sqref="H301:H317 H270:H286 H243:H254 H213:H227 H177:H193 H149:H162 H118:H127 H89:H103 H74:H82 H58:H64 H17:H20 H6:H9 H11:H15 H22:H56 H66:H72 H84:H87 H105:H116 H129:H147 H164:H175 H195:H211 H229:H241 H256:H268 H288:H299">
      <formula1>0</formula1>
      <formula2>100</formula2>
    </dataValidation>
  </dataValidations>
  <printOptions horizontalCentered="1"/>
  <pageMargins left="0.35433070866141736" right="0.39370078740157483" top="0.78740157480314965" bottom="0.19685039370078741" header="0.39370078740157483" footer="0"/>
  <pageSetup paperSize="9" orientation="portrait" r:id="rId1"/>
  <headerFooter differentFirst="1">
    <oddHeader xml:space="preserve">&amp;C&amp;"TH SarabunIT๙,ธรรมดา"&amp;14&amp;P - 10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B15" sqref="B15"/>
    </sheetView>
  </sheetViews>
  <sheetFormatPr defaultRowHeight="20.25"/>
  <cols>
    <col min="1" max="1" width="6.125" style="143" customWidth="1"/>
    <col min="2" max="2" width="26.75" style="143" customWidth="1"/>
    <col min="3" max="3" width="15.125" style="143" customWidth="1"/>
    <col min="4" max="4" width="7.125" style="143" bestFit="1" customWidth="1"/>
    <col min="5" max="5" width="7.125" style="143" customWidth="1"/>
    <col min="6" max="17" width="4.375" style="143" customWidth="1"/>
    <col min="18" max="18" width="8.25" style="143" customWidth="1"/>
    <col min="19" max="256" width="9" style="143"/>
    <col min="257" max="257" width="6.25" style="143" bestFit="1" customWidth="1"/>
    <col min="258" max="258" width="30.625" style="143" customWidth="1"/>
    <col min="259" max="259" width="15.125" style="143" customWidth="1"/>
    <col min="260" max="260" width="7.125" style="143" bestFit="1" customWidth="1"/>
    <col min="261" max="261" width="7.125" style="143" customWidth="1"/>
    <col min="262" max="273" width="4.375" style="143" customWidth="1"/>
    <col min="274" max="274" width="9" style="143" customWidth="1"/>
    <col min="275" max="512" width="9" style="143"/>
    <col min="513" max="513" width="6.25" style="143" bestFit="1" customWidth="1"/>
    <col min="514" max="514" width="30.625" style="143" customWidth="1"/>
    <col min="515" max="515" width="15.125" style="143" customWidth="1"/>
    <col min="516" max="516" width="7.125" style="143" bestFit="1" customWidth="1"/>
    <col min="517" max="517" width="7.125" style="143" customWidth="1"/>
    <col min="518" max="529" width="4.375" style="143" customWidth="1"/>
    <col min="530" max="530" width="9" style="143" customWidth="1"/>
    <col min="531" max="768" width="9" style="143"/>
    <col min="769" max="769" width="6.25" style="143" bestFit="1" customWidth="1"/>
    <col min="770" max="770" width="30.625" style="143" customWidth="1"/>
    <col min="771" max="771" width="15.125" style="143" customWidth="1"/>
    <col min="772" max="772" width="7.125" style="143" bestFit="1" customWidth="1"/>
    <col min="773" max="773" width="7.125" style="143" customWidth="1"/>
    <col min="774" max="785" width="4.375" style="143" customWidth="1"/>
    <col min="786" max="786" width="9" style="143" customWidth="1"/>
    <col min="787" max="1024" width="9" style="143"/>
    <col min="1025" max="1025" width="6.25" style="143" bestFit="1" customWidth="1"/>
    <col min="1026" max="1026" width="30.625" style="143" customWidth="1"/>
    <col min="1027" max="1027" width="15.125" style="143" customWidth="1"/>
    <col min="1028" max="1028" width="7.125" style="143" bestFit="1" customWidth="1"/>
    <col min="1029" max="1029" width="7.125" style="143" customWidth="1"/>
    <col min="1030" max="1041" width="4.375" style="143" customWidth="1"/>
    <col min="1042" max="1042" width="9" style="143" customWidth="1"/>
    <col min="1043" max="1280" width="9" style="143"/>
    <col min="1281" max="1281" width="6.25" style="143" bestFit="1" customWidth="1"/>
    <col min="1282" max="1282" width="30.625" style="143" customWidth="1"/>
    <col min="1283" max="1283" width="15.125" style="143" customWidth="1"/>
    <col min="1284" max="1284" width="7.125" style="143" bestFit="1" customWidth="1"/>
    <col min="1285" max="1285" width="7.125" style="143" customWidth="1"/>
    <col min="1286" max="1297" width="4.375" style="143" customWidth="1"/>
    <col min="1298" max="1298" width="9" style="143" customWidth="1"/>
    <col min="1299" max="1536" width="9" style="143"/>
    <col min="1537" max="1537" width="6.25" style="143" bestFit="1" customWidth="1"/>
    <col min="1538" max="1538" width="30.625" style="143" customWidth="1"/>
    <col min="1539" max="1539" width="15.125" style="143" customWidth="1"/>
    <col min="1540" max="1540" width="7.125" style="143" bestFit="1" customWidth="1"/>
    <col min="1541" max="1541" width="7.125" style="143" customWidth="1"/>
    <col min="1542" max="1553" width="4.375" style="143" customWidth="1"/>
    <col min="1554" max="1554" width="9" style="143" customWidth="1"/>
    <col min="1555" max="1792" width="9" style="143"/>
    <col min="1793" max="1793" width="6.25" style="143" bestFit="1" customWidth="1"/>
    <col min="1794" max="1794" width="30.625" style="143" customWidth="1"/>
    <col min="1795" max="1795" width="15.125" style="143" customWidth="1"/>
    <col min="1796" max="1796" width="7.125" style="143" bestFit="1" customWidth="1"/>
    <col min="1797" max="1797" width="7.125" style="143" customWidth="1"/>
    <col min="1798" max="1809" width="4.375" style="143" customWidth="1"/>
    <col min="1810" max="1810" width="9" style="143" customWidth="1"/>
    <col min="1811" max="2048" width="9" style="143"/>
    <col min="2049" max="2049" width="6.25" style="143" bestFit="1" customWidth="1"/>
    <col min="2050" max="2050" width="30.625" style="143" customWidth="1"/>
    <col min="2051" max="2051" width="15.125" style="143" customWidth="1"/>
    <col min="2052" max="2052" width="7.125" style="143" bestFit="1" customWidth="1"/>
    <col min="2053" max="2053" width="7.125" style="143" customWidth="1"/>
    <col min="2054" max="2065" width="4.375" style="143" customWidth="1"/>
    <col min="2066" max="2066" width="9" style="143" customWidth="1"/>
    <col min="2067" max="2304" width="9" style="143"/>
    <col min="2305" max="2305" width="6.25" style="143" bestFit="1" customWidth="1"/>
    <col min="2306" max="2306" width="30.625" style="143" customWidth="1"/>
    <col min="2307" max="2307" width="15.125" style="143" customWidth="1"/>
    <col min="2308" max="2308" width="7.125" style="143" bestFit="1" customWidth="1"/>
    <col min="2309" max="2309" width="7.125" style="143" customWidth="1"/>
    <col min="2310" max="2321" width="4.375" style="143" customWidth="1"/>
    <col min="2322" max="2322" width="9" style="143" customWidth="1"/>
    <col min="2323" max="2560" width="9" style="143"/>
    <col min="2561" max="2561" width="6.25" style="143" bestFit="1" customWidth="1"/>
    <col min="2562" max="2562" width="30.625" style="143" customWidth="1"/>
    <col min="2563" max="2563" width="15.125" style="143" customWidth="1"/>
    <col min="2564" max="2564" width="7.125" style="143" bestFit="1" customWidth="1"/>
    <col min="2565" max="2565" width="7.125" style="143" customWidth="1"/>
    <col min="2566" max="2577" width="4.375" style="143" customWidth="1"/>
    <col min="2578" max="2578" width="9" style="143" customWidth="1"/>
    <col min="2579" max="2816" width="9" style="143"/>
    <col min="2817" max="2817" width="6.25" style="143" bestFit="1" customWidth="1"/>
    <col min="2818" max="2818" width="30.625" style="143" customWidth="1"/>
    <col min="2819" max="2819" width="15.125" style="143" customWidth="1"/>
    <col min="2820" max="2820" width="7.125" style="143" bestFit="1" customWidth="1"/>
    <col min="2821" max="2821" width="7.125" style="143" customWidth="1"/>
    <col min="2822" max="2833" width="4.375" style="143" customWidth="1"/>
    <col min="2834" max="2834" width="9" style="143" customWidth="1"/>
    <col min="2835" max="3072" width="9" style="143"/>
    <col min="3073" max="3073" width="6.25" style="143" bestFit="1" customWidth="1"/>
    <col min="3074" max="3074" width="30.625" style="143" customWidth="1"/>
    <col min="3075" max="3075" width="15.125" style="143" customWidth="1"/>
    <col min="3076" max="3076" width="7.125" style="143" bestFit="1" customWidth="1"/>
    <col min="3077" max="3077" width="7.125" style="143" customWidth="1"/>
    <col min="3078" max="3089" width="4.375" style="143" customWidth="1"/>
    <col min="3090" max="3090" width="9" style="143" customWidth="1"/>
    <col min="3091" max="3328" width="9" style="143"/>
    <col min="3329" max="3329" width="6.25" style="143" bestFit="1" customWidth="1"/>
    <col min="3330" max="3330" width="30.625" style="143" customWidth="1"/>
    <col min="3331" max="3331" width="15.125" style="143" customWidth="1"/>
    <col min="3332" max="3332" width="7.125" style="143" bestFit="1" customWidth="1"/>
    <col min="3333" max="3333" width="7.125" style="143" customWidth="1"/>
    <col min="3334" max="3345" width="4.375" style="143" customWidth="1"/>
    <col min="3346" max="3346" width="9" style="143" customWidth="1"/>
    <col min="3347" max="3584" width="9" style="143"/>
    <col min="3585" max="3585" width="6.25" style="143" bestFit="1" customWidth="1"/>
    <col min="3586" max="3586" width="30.625" style="143" customWidth="1"/>
    <col min="3587" max="3587" width="15.125" style="143" customWidth="1"/>
    <col min="3588" max="3588" width="7.125" style="143" bestFit="1" customWidth="1"/>
    <col min="3589" max="3589" width="7.125" style="143" customWidth="1"/>
    <col min="3590" max="3601" width="4.375" style="143" customWidth="1"/>
    <col min="3602" max="3602" width="9" style="143" customWidth="1"/>
    <col min="3603" max="3840" width="9" style="143"/>
    <col min="3841" max="3841" width="6.25" style="143" bestFit="1" customWidth="1"/>
    <col min="3842" max="3842" width="30.625" style="143" customWidth="1"/>
    <col min="3843" max="3843" width="15.125" style="143" customWidth="1"/>
    <col min="3844" max="3844" width="7.125" style="143" bestFit="1" customWidth="1"/>
    <col min="3845" max="3845" width="7.125" style="143" customWidth="1"/>
    <col min="3846" max="3857" width="4.375" style="143" customWidth="1"/>
    <col min="3858" max="3858" width="9" style="143" customWidth="1"/>
    <col min="3859" max="4096" width="9" style="143"/>
    <col min="4097" max="4097" width="6.25" style="143" bestFit="1" customWidth="1"/>
    <col min="4098" max="4098" width="30.625" style="143" customWidth="1"/>
    <col min="4099" max="4099" width="15.125" style="143" customWidth="1"/>
    <col min="4100" max="4100" width="7.125" style="143" bestFit="1" customWidth="1"/>
    <col min="4101" max="4101" width="7.125" style="143" customWidth="1"/>
    <col min="4102" max="4113" width="4.375" style="143" customWidth="1"/>
    <col min="4114" max="4114" width="9" style="143" customWidth="1"/>
    <col min="4115" max="4352" width="9" style="143"/>
    <col min="4353" max="4353" width="6.25" style="143" bestFit="1" customWidth="1"/>
    <col min="4354" max="4354" width="30.625" style="143" customWidth="1"/>
    <col min="4355" max="4355" width="15.125" style="143" customWidth="1"/>
    <col min="4356" max="4356" width="7.125" style="143" bestFit="1" customWidth="1"/>
    <col min="4357" max="4357" width="7.125" style="143" customWidth="1"/>
    <col min="4358" max="4369" width="4.375" style="143" customWidth="1"/>
    <col min="4370" max="4370" width="9" style="143" customWidth="1"/>
    <col min="4371" max="4608" width="9" style="143"/>
    <col min="4609" max="4609" width="6.25" style="143" bestFit="1" customWidth="1"/>
    <col min="4610" max="4610" width="30.625" style="143" customWidth="1"/>
    <col min="4611" max="4611" width="15.125" style="143" customWidth="1"/>
    <col min="4612" max="4612" width="7.125" style="143" bestFit="1" customWidth="1"/>
    <col min="4613" max="4613" width="7.125" style="143" customWidth="1"/>
    <col min="4614" max="4625" width="4.375" style="143" customWidth="1"/>
    <col min="4626" max="4626" width="9" style="143" customWidth="1"/>
    <col min="4627" max="4864" width="9" style="143"/>
    <col min="4865" max="4865" width="6.25" style="143" bestFit="1" customWidth="1"/>
    <col min="4866" max="4866" width="30.625" style="143" customWidth="1"/>
    <col min="4867" max="4867" width="15.125" style="143" customWidth="1"/>
    <col min="4868" max="4868" width="7.125" style="143" bestFit="1" customWidth="1"/>
    <col min="4869" max="4869" width="7.125" style="143" customWidth="1"/>
    <col min="4870" max="4881" width="4.375" style="143" customWidth="1"/>
    <col min="4882" max="4882" width="9" style="143" customWidth="1"/>
    <col min="4883" max="5120" width="9" style="143"/>
    <col min="5121" max="5121" width="6.25" style="143" bestFit="1" customWidth="1"/>
    <col min="5122" max="5122" width="30.625" style="143" customWidth="1"/>
    <col min="5123" max="5123" width="15.125" style="143" customWidth="1"/>
    <col min="5124" max="5124" width="7.125" style="143" bestFit="1" customWidth="1"/>
    <col min="5125" max="5125" width="7.125" style="143" customWidth="1"/>
    <col min="5126" max="5137" width="4.375" style="143" customWidth="1"/>
    <col min="5138" max="5138" width="9" style="143" customWidth="1"/>
    <col min="5139" max="5376" width="9" style="143"/>
    <col min="5377" max="5377" width="6.25" style="143" bestFit="1" customWidth="1"/>
    <col min="5378" max="5378" width="30.625" style="143" customWidth="1"/>
    <col min="5379" max="5379" width="15.125" style="143" customWidth="1"/>
    <col min="5380" max="5380" width="7.125" style="143" bestFit="1" customWidth="1"/>
    <col min="5381" max="5381" width="7.125" style="143" customWidth="1"/>
    <col min="5382" max="5393" width="4.375" style="143" customWidth="1"/>
    <col min="5394" max="5394" width="9" style="143" customWidth="1"/>
    <col min="5395" max="5632" width="9" style="143"/>
    <col min="5633" max="5633" width="6.25" style="143" bestFit="1" customWidth="1"/>
    <col min="5634" max="5634" width="30.625" style="143" customWidth="1"/>
    <col min="5635" max="5635" width="15.125" style="143" customWidth="1"/>
    <col min="5636" max="5636" width="7.125" style="143" bestFit="1" customWidth="1"/>
    <col min="5637" max="5637" width="7.125" style="143" customWidth="1"/>
    <col min="5638" max="5649" width="4.375" style="143" customWidth="1"/>
    <col min="5650" max="5650" width="9" style="143" customWidth="1"/>
    <col min="5651" max="5888" width="9" style="143"/>
    <col min="5889" max="5889" width="6.25" style="143" bestFit="1" customWidth="1"/>
    <col min="5890" max="5890" width="30.625" style="143" customWidth="1"/>
    <col min="5891" max="5891" width="15.125" style="143" customWidth="1"/>
    <col min="5892" max="5892" width="7.125" style="143" bestFit="1" customWidth="1"/>
    <col min="5893" max="5893" width="7.125" style="143" customWidth="1"/>
    <col min="5894" max="5905" width="4.375" style="143" customWidth="1"/>
    <col min="5906" max="5906" width="9" style="143" customWidth="1"/>
    <col min="5907" max="6144" width="9" style="143"/>
    <col min="6145" max="6145" width="6.25" style="143" bestFit="1" customWidth="1"/>
    <col min="6146" max="6146" width="30.625" style="143" customWidth="1"/>
    <col min="6147" max="6147" width="15.125" style="143" customWidth="1"/>
    <col min="6148" max="6148" width="7.125" style="143" bestFit="1" customWidth="1"/>
    <col min="6149" max="6149" width="7.125" style="143" customWidth="1"/>
    <col min="6150" max="6161" width="4.375" style="143" customWidth="1"/>
    <col min="6162" max="6162" width="9" style="143" customWidth="1"/>
    <col min="6163" max="6400" width="9" style="143"/>
    <col min="6401" max="6401" width="6.25" style="143" bestFit="1" customWidth="1"/>
    <col min="6402" max="6402" width="30.625" style="143" customWidth="1"/>
    <col min="6403" max="6403" width="15.125" style="143" customWidth="1"/>
    <col min="6404" max="6404" width="7.125" style="143" bestFit="1" customWidth="1"/>
    <col min="6405" max="6405" width="7.125" style="143" customWidth="1"/>
    <col min="6406" max="6417" width="4.375" style="143" customWidth="1"/>
    <col min="6418" max="6418" width="9" style="143" customWidth="1"/>
    <col min="6419" max="6656" width="9" style="143"/>
    <col min="6657" max="6657" width="6.25" style="143" bestFit="1" customWidth="1"/>
    <col min="6658" max="6658" width="30.625" style="143" customWidth="1"/>
    <col min="6659" max="6659" width="15.125" style="143" customWidth="1"/>
    <col min="6660" max="6660" width="7.125" style="143" bestFit="1" customWidth="1"/>
    <col min="6661" max="6661" width="7.125" style="143" customWidth="1"/>
    <col min="6662" max="6673" width="4.375" style="143" customWidth="1"/>
    <col min="6674" max="6674" width="9" style="143" customWidth="1"/>
    <col min="6675" max="6912" width="9" style="143"/>
    <col min="6913" max="6913" width="6.25" style="143" bestFit="1" customWidth="1"/>
    <col min="6914" max="6914" width="30.625" style="143" customWidth="1"/>
    <col min="6915" max="6915" width="15.125" style="143" customWidth="1"/>
    <col min="6916" max="6916" width="7.125" style="143" bestFit="1" customWidth="1"/>
    <col min="6917" max="6917" width="7.125" style="143" customWidth="1"/>
    <col min="6918" max="6929" width="4.375" style="143" customWidth="1"/>
    <col min="6930" max="6930" width="9" style="143" customWidth="1"/>
    <col min="6931" max="7168" width="9" style="143"/>
    <col min="7169" max="7169" width="6.25" style="143" bestFit="1" customWidth="1"/>
    <col min="7170" max="7170" width="30.625" style="143" customWidth="1"/>
    <col min="7171" max="7171" width="15.125" style="143" customWidth="1"/>
    <col min="7172" max="7172" width="7.125" style="143" bestFit="1" customWidth="1"/>
    <col min="7173" max="7173" width="7.125" style="143" customWidth="1"/>
    <col min="7174" max="7185" width="4.375" style="143" customWidth="1"/>
    <col min="7186" max="7186" width="9" style="143" customWidth="1"/>
    <col min="7187" max="7424" width="9" style="143"/>
    <col min="7425" max="7425" width="6.25" style="143" bestFit="1" customWidth="1"/>
    <col min="7426" max="7426" width="30.625" style="143" customWidth="1"/>
    <col min="7427" max="7427" width="15.125" style="143" customWidth="1"/>
    <col min="7428" max="7428" width="7.125" style="143" bestFit="1" customWidth="1"/>
    <col min="7429" max="7429" width="7.125" style="143" customWidth="1"/>
    <col min="7430" max="7441" width="4.375" style="143" customWidth="1"/>
    <col min="7442" max="7442" width="9" style="143" customWidth="1"/>
    <col min="7443" max="7680" width="9" style="143"/>
    <col min="7681" max="7681" width="6.25" style="143" bestFit="1" customWidth="1"/>
    <col min="7682" max="7682" width="30.625" style="143" customWidth="1"/>
    <col min="7683" max="7683" width="15.125" style="143" customWidth="1"/>
    <col min="7684" max="7684" width="7.125" style="143" bestFit="1" customWidth="1"/>
    <col min="7685" max="7685" width="7.125" style="143" customWidth="1"/>
    <col min="7686" max="7697" width="4.375" style="143" customWidth="1"/>
    <col min="7698" max="7698" width="9" style="143" customWidth="1"/>
    <col min="7699" max="7936" width="9" style="143"/>
    <col min="7937" max="7937" width="6.25" style="143" bestFit="1" customWidth="1"/>
    <col min="7938" max="7938" width="30.625" style="143" customWidth="1"/>
    <col min="7939" max="7939" width="15.125" style="143" customWidth="1"/>
    <col min="7940" max="7940" width="7.125" style="143" bestFit="1" customWidth="1"/>
    <col min="7941" max="7941" width="7.125" style="143" customWidth="1"/>
    <col min="7942" max="7953" width="4.375" style="143" customWidth="1"/>
    <col min="7954" max="7954" width="9" style="143" customWidth="1"/>
    <col min="7955" max="8192" width="9" style="143"/>
    <col min="8193" max="8193" width="6.25" style="143" bestFit="1" customWidth="1"/>
    <col min="8194" max="8194" width="30.625" style="143" customWidth="1"/>
    <col min="8195" max="8195" width="15.125" style="143" customWidth="1"/>
    <col min="8196" max="8196" width="7.125" style="143" bestFit="1" customWidth="1"/>
    <col min="8197" max="8197" width="7.125" style="143" customWidth="1"/>
    <col min="8198" max="8209" width="4.375" style="143" customWidth="1"/>
    <col min="8210" max="8210" width="9" style="143" customWidth="1"/>
    <col min="8211" max="8448" width="9" style="143"/>
    <col min="8449" max="8449" width="6.25" style="143" bestFit="1" customWidth="1"/>
    <col min="8450" max="8450" width="30.625" style="143" customWidth="1"/>
    <col min="8451" max="8451" width="15.125" style="143" customWidth="1"/>
    <col min="8452" max="8452" width="7.125" style="143" bestFit="1" customWidth="1"/>
    <col min="8453" max="8453" width="7.125" style="143" customWidth="1"/>
    <col min="8454" max="8465" width="4.375" style="143" customWidth="1"/>
    <col min="8466" max="8466" width="9" style="143" customWidth="1"/>
    <col min="8467" max="8704" width="9" style="143"/>
    <col min="8705" max="8705" width="6.25" style="143" bestFit="1" customWidth="1"/>
    <col min="8706" max="8706" width="30.625" style="143" customWidth="1"/>
    <col min="8707" max="8707" width="15.125" style="143" customWidth="1"/>
    <col min="8708" max="8708" width="7.125" style="143" bestFit="1" customWidth="1"/>
    <col min="8709" max="8709" width="7.125" style="143" customWidth="1"/>
    <col min="8710" max="8721" width="4.375" style="143" customWidth="1"/>
    <col min="8722" max="8722" width="9" style="143" customWidth="1"/>
    <col min="8723" max="8960" width="9" style="143"/>
    <col min="8961" max="8961" width="6.25" style="143" bestFit="1" customWidth="1"/>
    <col min="8962" max="8962" width="30.625" style="143" customWidth="1"/>
    <col min="8963" max="8963" width="15.125" style="143" customWidth="1"/>
    <col min="8964" max="8964" width="7.125" style="143" bestFit="1" customWidth="1"/>
    <col min="8965" max="8965" width="7.125" style="143" customWidth="1"/>
    <col min="8966" max="8977" width="4.375" style="143" customWidth="1"/>
    <col min="8978" max="8978" width="9" style="143" customWidth="1"/>
    <col min="8979" max="9216" width="9" style="143"/>
    <col min="9217" max="9217" width="6.25" style="143" bestFit="1" customWidth="1"/>
    <col min="9218" max="9218" width="30.625" style="143" customWidth="1"/>
    <col min="9219" max="9219" width="15.125" style="143" customWidth="1"/>
    <col min="9220" max="9220" width="7.125" style="143" bestFit="1" customWidth="1"/>
    <col min="9221" max="9221" width="7.125" style="143" customWidth="1"/>
    <col min="9222" max="9233" width="4.375" style="143" customWidth="1"/>
    <col min="9234" max="9234" width="9" style="143" customWidth="1"/>
    <col min="9235" max="9472" width="9" style="143"/>
    <col min="9473" max="9473" width="6.25" style="143" bestFit="1" customWidth="1"/>
    <col min="9474" max="9474" width="30.625" style="143" customWidth="1"/>
    <col min="9475" max="9475" width="15.125" style="143" customWidth="1"/>
    <col min="9476" max="9476" width="7.125" style="143" bestFit="1" customWidth="1"/>
    <col min="9477" max="9477" width="7.125" style="143" customWidth="1"/>
    <col min="9478" max="9489" width="4.375" style="143" customWidth="1"/>
    <col min="9490" max="9490" width="9" style="143" customWidth="1"/>
    <col min="9491" max="9728" width="9" style="143"/>
    <col min="9729" max="9729" width="6.25" style="143" bestFit="1" customWidth="1"/>
    <col min="9730" max="9730" width="30.625" style="143" customWidth="1"/>
    <col min="9731" max="9731" width="15.125" style="143" customWidth="1"/>
    <col min="9732" max="9732" width="7.125" style="143" bestFit="1" customWidth="1"/>
    <col min="9733" max="9733" width="7.125" style="143" customWidth="1"/>
    <col min="9734" max="9745" width="4.375" style="143" customWidth="1"/>
    <col min="9746" max="9746" width="9" style="143" customWidth="1"/>
    <col min="9747" max="9984" width="9" style="143"/>
    <col min="9985" max="9985" width="6.25" style="143" bestFit="1" customWidth="1"/>
    <col min="9986" max="9986" width="30.625" style="143" customWidth="1"/>
    <col min="9987" max="9987" width="15.125" style="143" customWidth="1"/>
    <col min="9988" max="9988" width="7.125" style="143" bestFit="1" customWidth="1"/>
    <col min="9989" max="9989" width="7.125" style="143" customWidth="1"/>
    <col min="9990" max="10001" width="4.375" style="143" customWidth="1"/>
    <col min="10002" max="10002" width="9" style="143" customWidth="1"/>
    <col min="10003" max="10240" width="9" style="143"/>
    <col min="10241" max="10241" width="6.25" style="143" bestFit="1" customWidth="1"/>
    <col min="10242" max="10242" width="30.625" style="143" customWidth="1"/>
    <col min="10243" max="10243" width="15.125" style="143" customWidth="1"/>
    <col min="10244" max="10244" width="7.125" style="143" bestFit="1" customWidth="1"/>
    <col min="10245" max="10245" width="7.125" style="143" customWidth="1"/>
    <col min="10246" max="10257" width="4.375" style="143" customWidth="1"/>
    <col min="10258" max="10258" width="9" style="143" customWidth="1"/>
    <col min="10259" max="10496" width="9" style="143"/>
    <col min="10497" max="10497" width="6.25" style="143" bestFit="1" customWidth="1"/>
    <col min="10498" max="10498" width="30.625" style="143" customWidth="1"/>
    <col min="10499" max="10499" width="15.125" style="143" customWidth="1"/>
    <col min="10500" max="10500" width="7.125" style="143" bestFit="1" customWidth="1"/>
    <col min="10501" max="10501" width="7.125" style="143" customWidth="1"/>
    <col min="10502" max="10513" width="4.375" style="143" customWidth="1"/>
    <col min="10514" max="10514" width="9" style="143" customWidth="1"/>
    <col min="10515" max="10752" width="9" style="143"/>
    <col min="10753" max="10753" width="6.25" style="143" bestFit="1" customWidth="1"/>
    <col min="10754" max="10754" width="30.625" style="143" customWidth="1"/>
    <col min="10755" max="10755" width="15.125" style="143" customWidth="1"/>
    <col min="10756" max="10756" width="7.125" style="143" bestFit="1" customWidth="1"/>
    <col min="10757" max="10757" width="7.125" style="143" customWidth="1"/>
    <col min="10758" max="10769" width="4.375" style="143" customWidth="1"/>
    <col min="10770" max="10770" width="9" style="143" customWidth="1"/>
    <col min="10771" max="11008" width="9" style="143"/>
    <col min="11009" max="11009" width="6.25" style="143" bestFit="1" customWidth="1"/>
    <col min="11010" max="11010" width="30.625" style="143" customWidth="1"/>
    <col min="11011" max="11011" width="15.125" style="143" customWidth="1"/>
    <col min="11012" max="11012" width="7.125" style="143" bestFit="1" customWidth="1"/>
    <col min="11013" max="11013" width="7.125" style="143" customWidth="1"/>
    <col min="11014" max="11025" width="4.375" style="143" customWidth="1"/>
    <col min="11026" max="11026" width="9" style="143" customWidth="1"/>
    <col min="11027" max="11264" width="9" style="143"/>
    <col min="11265" max="11265" width="6.25" style="143" bestFit="1" customWidth="1"/>
    <col min="11266" max="11266" width="30.625" style="143" customWidth="1"/>
    <col min="11267" max="11267" width="15.125" style="143" customWidth="1"/>
    <col min="11268" max="11268" width="7.125" style="143" bestFit="1" customWidth="1"/>
    <col min="11269" max="11269" width="7.125" style="143" customWidth="1"/>
    <col min="11270" max="11281" width="4.375" style="143" customWidth="1"/>
    <col min="11282" max="11282" width="9" style="143" customWidth="1"/>
    <col min="11283" max="11520" width="9" style="143"/>
    <col min="11521" max="11521" width="6.25" style="143" bestFit="1" customWidth="1"/>
    <col min="11522" max="11522" width="30.625" style="143" customWidth="1"/>
    <col min="11523" max="11523" width="15.125" style="143" customWidth="1"/>
    <col min="11524" max="11524" width="7.125" style="143" bestFit="1" customWidth="1"/>
    <col min="11525" max="11525" width="7.125" style="143" customWidth="1"/>
    <col min="11526" max="11537" width="4.375" style="143" customWidth="1"/>
    <col min="11538" max="11538" width="9" style="143" customWidth="1"/>
    <col min="11539" max="11776" width="9" style="143"/>
    <col min="11777" max="11777" width="6.25" style="143" bestFit="1" customWidth="1"/>
    <col min="11778" max="11778" width="30.625" style="143" customWidth="1"/>
    <col min="11779" max="11779" width="15.125" style="143" customWidth="1"/>
    <col min="11780" max="11780" width="7.125" style="143" bestFit="1" customWidth="1"/>
    <col min="11781" max="11781" width="7.125" style="143" customWidth="1"/>
    <col min="11782" max="11793" width="4.375" style="143" customWidth="1"/>
    <col min="11794" max="11794" width="9" style="143" customWidth="1"/>
    <col min="11795" max="12032" width="9" style="143"/>
    <col min="12033" max="12033" width="6.25" style="143" bestFit="1" customWidth="1"/>
    <col min="12034" max="12034" width="30.625" style="143" customWidth="1"/>
    <col min="12035" max="12035" width="15.125" style="143" customWidth="1"/>
    <col min="12036" max="12036" width="7.125" style="143" bestFit="1" customWidth="1"/>
    <col min="12037" max="12037" width="7.125" style="143" customWidth="1"/>
    <col min="12038" max="12049" width="4.375" style="143" customWidth="1"/>
    <col min="12050" max="12050" width="9" style="143" customWidth="1"/>
    <col min="12051" max="12288" width="9" style="143"/>
    <col min="12289" max="12289" width="6.25" style="143" bestFit="1" customWidth="1"/>
    <col min="12290" max="12290" width="30.625" style="143" customWidth="1"/>
    <col min="12291" max="12291" width="15.125" style="143" customWidth="1"/>
    <col min="12292" max="12292" width="7.125" style="143" bestFit="1" customWidth="1"/>
    <col min="12293" max="12293" width="7.125" style="143" customWidth="1"/>
    <col min="12294" max="12305" width="4.375" style="143" customWidth="1"/>
    <col min="12306" max="12306" width="9" style="143" customWidth="1"/>
    <col min="12307" max="12544" width="9" style="143"/>
    <col min="12545" max="12545" width="6.25" style="143" bestFit="1" customWidth="1"/>
    <col min="12546" max="12546" width="30.625" style="143" customWidth="1"/>
    <col min="12547" max="12547" width="15.125" style="143" customWidth="1"/>
    <col min="12548" max="12548" width="7.125" style="143" bestFit="1" customWidth="1"/>
    <col min="12549" max="12549" width="7.125" style="143" customWidth="1"/>
    <col min="12550" max="12561" width="4.375" style="143" customWidth="1"/>
    <col min="12562" max="12562" width="9" style="143" customWidth="1"/>
    <col min="12563" max="12800" width="9" style="143"/>
    <col min="12801" max="12801" width="6.25" style="143" bestFit="1" customWidth="1"/>
    <col min="12802" max="12802" width="30.625" style="143" customWidth="1"/>
    <col min="12803" max="12803" width="15.125" style="143" customWidth="1"/>
    <col min="12804" max="12804" width="7.125" style="143" bestFit="1" customWidth="1"/>
    <col min="12805" max="12805" width="7.125" style="143" customWidth="1"/>
    <col min="12806" max="12817" width="4.375" style="143" customWidth="1"/>
    <col min="12818" max="12818" width="9" style="143" customWidth="1"/>
    <col min="12819" max="13056" width="9" style="143"/>
    <col min="13057" max="13057" width="6.25" style="143" bestFit="1" customWidth="1"/>
    <col min="13058" max="13058" width="30.625" style="143" customWidth="1"/>
    <col min="13059" max="13059" width="15.125" style="143" customWidth="1"/>
    <col min="13060" max="13060" width="7.125" style="143" bestFit="1" customWidth="1"/>
    <col min="13061" max="13061" width="7.125" style="143" customWidth="1"/>
    <col min="13062" max="13073" width="4.375" style="143" customWidth="1"/>
    <col min="13074" max="13074" width="9" style="143" customWidth="1"/>
    <col min="13075" max="13312" width="9" style="143"/>
    <col min="13313" max="13313" width="6.25" style="143" bestFit="1" customWidth="1"/>
    <col min="13314" max="13314" width="30.625" style="143" customWidth="1"/>
    <col min="13315" max="13315" width="15.125" style="143" customWidth="1"/>
    <col min="13316" max="13316" width="7.125" style="143" bestFit="1" customWidth="1"/>
    <col min="13317" max="13317" width="7.125" style="143" customWidth="1"/>
    <col min="13318" max="13329" width="4.375" style="143" customWidth="1"/>
    <col min="13330" max="13330" width="9" style="143" customWidth="1"/>
    <col min="13331" max="13568" width="9" style="143"/>
    <col min="13569" max="13569" width="6.25" style="143" bestFit="1" customWidth="1"/>
    <col min="13570" max="13570" width="30.625" style="143" customWidth="1"/>
    <col min="13571" max="13571" width="15.125" style="143" customWidth="1"/>
    <col min="13572" max="13572" width="7.125" style="143" bestFit="1" customWidth="1"/>
    <col min="13573" max="13573" width="7.125" style="143" customWidth="1"/>
    <col min="13574" max="13585" width="4.375" style="143" customWidth="1"/>
    <col min="13586" max="13586" width="9" style="143" customWidth="1"/>
    <col min="13587" max="13824" width="9" style="143"/>
    <col min="13825" max="13825" width="6.25" style="143" bestFit="1" customWidth="1"/>
    <col min="13826" max="13826" width="30.625" style="143" customWidth="1"/>
    <col min="13827" max="13827" width="15.125" style="143" customWidth="1"/>
    <col min="13828" max="13828" width="7.125" style="143" bestFit="1" customWidth="1"/>
    <col min="13829" max="13829" width="7.125" style="143" customWidth="1"/>
    <col min="13830" max="13841" width="4.375" style="143" customWidth="1"/>
    <col min="13842" max="13842" width="9" style="143" customWidth="1"/>
    <col min="13843" max="14080" width="9" style="143"/>
    <col min="14081" max="14081" width="6.25" style="143" bestFit="1" customWidth="1"/>
    <col min="14082" max="14082" width="30.625" style="143" customWidth="1"/>
    <col min="14083" max="14083" width="15.125" style="143" customWidth="1"/>
    <col min="14084" max="14084" width="7.125" style="143" bestFit="1" customWidth="1"/>
    <col min="14085" max="14085" width="7.125" style="143" customWidth="1"/>
    <col min="14086" max="14097" width="4.375" style="143" customWidth="1"/>
    <col min="14098" max="14098" width="9" style="143" customWidth="1"/>
    <col min="14099" max="14336" width="9" style="143"/>
    <col min="14337" max="14337" width="6.25" style="143" bestFit="1" customWidth="1"/>
    <col min="14338" max="14338" width="30.625" style="143" customWidth="1"/>
    <col min="14339" max="14339" width="15.125" style="143" customWidth="1"/>
    <col min="14340" max="14340" width="7.125" style="143" bestFit="1" customWidth="1"/>
    <col min="14341" max="14341" width="7.125" style="143" customWidth="1"/>
    <col min="14342" max="14353" width="4.375" style="143" customWidth="1"/>
    <col min="14354" max="14354" width="9" style="143" customWidth="1"/>
    <col min="14355" max="14592" width="9" style="143"/>
    <col min="14593" max="14593" width="6.25" style="143" bestFit="1" customWidth="1"/>
    <col min="14594" max="14594" width="30.625" style="143" customWidth="1"/>
    <col min="14595" max="14595" width="15.125" style="143" customWidth="1"/>
    <col min="14596" max="14596" width="7.125" style="143" bestFit="1" customWidth="1"/>
    <col min="14597" max="14597" width="7.125" style="143" customWidth="1"/>
    <col min="14598" max="14609" width="4.375" style="143" customWidth="1"/>
    <col min="14610" max="14610" width="9" style="143" customWidth="1"/>
    <col min="14611" max="14848" width="9" style="143"/>
    <col min="14849" max="14849" width="6.25" style="143" bestFit="1" customWidth="1"/>
    <col min="14850" max="14850" width="30.625" style="143" customWidth="1"/>
    <col min="14851" max="14851" width="15.125" style="143" customWidth="1"/>
    <col min="14852" max="14852" width="7.125" style="143" bestFit="1" customWidth="1"/>
    <col min="14853" max="14853" width="7.125" style="143" customWidth="1"/>
    <col min="14854" max="14865" width="4.375" style="143" customWidth="1"/>
    <col min="14866" max="14866" width="9" style="143" customWidth="1"/>
    <col min="14867" max="15104" width="9" style="143"/>
    <col min="15105" max="15105" width="6.25" style="143" bestFit="1" customWidth="1"/>
    <col min="15106" max="15106" width="30.625" style="143" customWidth="1"/>
    <col min="15107" max="15107" width="15.125" style="143" customWidth="1"/>
    <col min="15108" max="15108" width="7.125" style="143" bestFit="1" customWidth="1"/>
    <col min="15109" max="15109" width="7.125" style="143" customWidth="1"/>
    <col min="15110" max="15121" width="4.375" style="143" customWidth="1"/>
    <col min="15122" max="15122" width="9" style="143" customWidth="1"/>
    <col min="15123" max="15360" width="9" style="143"/>
    <col min="15361" max="15361" width="6.25" style="143" bestFit="1" customWidth="1"/>
    <col min="15362" max="15362" width="30.625" style="143" customWidth="1"/>
    <col min="15363" max="15363" width="15.125" style="143" customWidth="1"/>
    <col min="15364" max="15364" width="7.125" style="143" bestFit="1" customWidth="1"/>
    <col min="15365" max="15365" width="7.125" style="143" customWidth="1"/>
    <col min="15366" max="15377" width="4.375" style="143" customWidth="1"/>
    <col min="15378" max="15378" width="9" style="143" customWidth="1"/>
    <col min="15379" max="15616" width="9" style="143"/>
    <col min="15617" max="15617" width="6.25" style="143" bestFit="1" customWidth="1"/>
    <col min="15618" max="15618" width="30.625" style="143" customWidth="1"/>
    <col min="15619" max="15619" width="15.125" style="143" customWidth="1"/>
    <col min="15620" max="15620" width="7.125" style="143" bestFit="1" customWidth="1"/>
    <col min="15621" max="15621" width="7.125" style="143" customWidth="1"/>
    <col min="15622" max="15633" width="4.375" style="143" customWidth="1"/>
    <col min="15634" max="15634" width="9" style="143" customWidth="1"/>
    <col min="15635" max="15872" width="9" style="143"/>
    <col min="15873" max="15873" width="6.25" style="143" bestFit="1" customWidth="1"/>
    <col min="15874" max="15874" width="30.625" style="143" customWidth="1"/>
    <col min="15875" max="15875" width="15.125" style="143" customWidth="1"/>
    <col min="15876" max="15876" width="7.125" style="143" bestFit="1" customWidth="1"/>
    <col min="15877" max="15877" width="7.125" style="143" customWidth="1"/>
    <col min="15878" max="15889" width="4.375" style="143" customWidth="1"/>
    <col min="15890" max="15890" width="9" style="143" customWidth="1"/>
    <col min="15891" max="16128" width="9" style="143"/>
    <col min="16129" max="16129" width="6.25" style="143" bestFit="1" customWidth="1"/>
    <col min="16130" max="16130" width="30.625" style="143" customWidth="1"/>
    <col min="16131" max="16131" width="15.125" style="143" customWidth="1"/>
    <col min="16132" max="16132" width="7.125" style="143" bestFit="1" customWidth="1"/>
    <col min="16133" max="16133" width="7.125" style="143" customWidth="1"/>
    <col min="16134" max="16145" width="4.375" style="143" customWidth="1"/>
    <col min="16146" max="16146" width="9" style="143" customWidth="1"/>
    <col min="16147" max="16384" width="9" style="143"/>
  </cols>
  <sheetData>
    <row r="1" spans="1:18" s="135" customFormat="1" ht="23.25">
      <c r="A1" s="134" t="s">
        <v>816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s="135" customFormat="1" ht="23.25">
      <c r="A2" s="134" t="s">
        <v>817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s="135" customFormat="1"/>
    <row r="4" spans="1:18" s="138" customFormat="1">
      <c r="A4" s="136" t="s">
        <v>815</v>
      </c>
      <c r="B4" s="136" t="s">
        <v>818</v>
      </c>
      <c r="C4" s="136" t="s">
        <v>819</v>
      </c>
      <c r="D4" s="136" t="s">
        <v>1</v>
      </c>
      <c r="E4" s="136" t="s">
        <v>820</v>
      </c>
      <c r="F4" s="137" t="s">
        <v>821</v>
      </c>
      <c r="G4" s="137"/>
      <c r="H4" s="137"/>
      <c r="I4" s="137"/>
      <c r="J4" s="137" t="s">
        <v>821</v>
      </c>
      <c r="K4" s="137"/>
      <c r="L4" s="137"/>
      <c r="M4" s="137"/>
      <c r="N4" s="137" t="s">
        <v>822</v>
      </c>
      <c r="O4" s="137"/>
      <c r="P4" s="137"/>
      <c r="Q4" s="137"/>
      <c r="R4" s="136" t="s">
        <v>6</v>
      </c>
    </row>
    <row r="5" spans="1:18" s="138" customFormat="1">
      <c r="A5" s="139" t="s">
        <v>823</v>
      </c>
      <c r="B5" s="139"/>
      <c r="C5" s="139"/>
      <c r="D5" s="139"/>
      <c r="E5" s="139" t="s">
        <v>819</v>
      </c>
      <c r="F5" s="140" t="s">
        <v>824</v>
      </c>
      <c r="G5" s="140"/>
      <c r="H5" s="140"/>
      <c r="I5" s="140"/>
      <c r="J5" s="140" t="s">
        <v>825</v>
      </c>
      <c r="K5" s="140"/>
      <c r="L5" s="140"/>
      <c r="M5" s="140"/>
      <c r="N5" s="140" t="s">
        <v>826</v>
      </c>
      <c r="O5" s="140"/>
      <c r="P5" s="140"/>
      <c r="Q5" s="140"/>
      <c r="R5" s="139"/>
    </row>
    <row r="6" spans="1:18" s="138" customFormat="1">
      <c r="A6" s="141"/>
      <c r="B6" s="141"/>
      <c r="C6" s="141"/>
      <c r="D6" s="141"/>
      <c r="E6" s="141"/>
      <c r="F6" s="141" t="s">
        <v>827</v>
      </c>
      <c r="G6" s="141" t="s">
        <v>828</v>
      </c>
      <c r="H6" s="141" t="s">
        <v>829</v>
      </c>
      <c r="I6" s="141" t="s">
        <v>830</v>
      </c>
      <c r="J6" s="141" t="s">
        <v>827</v>
      </c>
      <c r="K6" s="141" t="s">
        <v>828</v>
      </c>
      <c r="L6" s="141" t="s">
        <v>829</v>
      </c>
      <c r="M6" s="141" t="s">
        <v>830</v>
      </c>
      <c r="N6" s="141" t="s">
        <v>827</v>
      </c>
      <c r="O6" s="141" t="s">
        <v>828</v>
      </c>
      <c r="P6" s="141" t="s">
        <v>829</v>
      </c>
      <c r="Q6" s="141" t="s">
        <v>830</v>
      </c>
      <c r="R6" s="141"/>
    </row>
    <row r="7" spans="1:18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6" spans="1:18">
      <c r="D16" s="135" t="s">
        <v>831</v>
      </c>
    </row>
    <row r="17" spans="4:4">
      <c r="D17" s="135" t="s">
        <v>832</v>
      </c>
    </row>
    <row r="18" spans="4:4">
      <c r="D18" s="135" t="s">
        <v>833</v>
      </c>
    </row>
    <row r="19" spans="4:4">
      <c r="D19" s="135" t="s">
        <v>834</v>
      </c>
    </row>
  </sheetData>
  <mergeCells count="8">
    <mergeCell ref="A1:R1"/>
    <mergeCell ref="A2:R2"/>
    <mergeCell ref="F4:I4"/>
    <mergeCell ref="J4:M4"/>
    <mergeCell ref="N4:Q4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แจ้งเวียน</vt:lpstr>
      <vt:lpstr>แบบสรุปวันลา</vt:lpstr>
      <vt:lpstr>แจ้งเวียน!Print_Titles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</dc:creator>
  <cp:lastModifiedBy>abcde</cp:lastModifiedBy>
  <cp:lastPrinted>2015-10-28T10:36:26Z</cp:lastPrinted>
  <dcterms:created xsi:type="dcterms:W3CDTF">2014-04-10T03:51:22Z</dcterms:created>
  <dcterms:modified xsi:type="dcterms:W3CDTF">2015-10-28T10:46:39Z</dcterms:modified>
</cp:coreProperties>
</file>